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drawings/drawing7.xml" ContentType="application/vnd.openxmlformats-officedocument.drawing+xml"/>
  <Override PartName="/xl/charts/chart5.xml" ContentType="application/vnd.openxmlformats-officedocument.drawingml.chart+xml"/>
  <Override PartName="/xl/charts/style3.xml" ContentType="application/vnd.ms-office.chartstyle+xml"/>
  <Override PartName="/xl/charts/colors3.xml" ContentType="application/vnd.ms-office.chartcolorstyle+xml"/>
  <Override PartName="/xl/charts/chart6.xml" ContentType="application/vnd.openxmlformats-officedocument.drawingml.chart+xml"/>
  <Override PartName="/xl/drawings/drawing8.xml" ContentType="application/vnd.openxmlformats-officedocument.drawing+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charts/style5.xml" ContentType="application/vnd.ms-office.chartstyle+xml"/>
  <Override PartName="/xl/charts/colors5.xml" ContentType="application/vnd.ms-office.chartcolorstyle+xml"/>
  <Override PartName="/xl/charts/chart10.xml" ContentType="application/vnd.openxmlformats-officedocument.drawingml.chart+xml"/>
  <Override PartName="/xl/drawings/drawing10.xml" ContentType="application/vnd.openxmlformats-officedocument.drawing+xml"/>
  <Override PartName="/xl/charts/chart11.xml" ContentType="application/vnd.openxmlformats-officedocument.drawingml.chart+xml"/>
  <Override PartName="/xl/charts/style6.xml" ContentType="application/vnd.ms-office.chartstyle+xml"/>
  <Override PartName="/xl/charts/colors6.xml" ContentType="application/vnd.ms-office.chartcolorstyle+xml"/>
  <Override PartName="/xl/charts/chart12.xml" ContentType="application/vnd.openxmlformats-officedocument.drawingml.chart+xml"/>
  <Override PartName="/xl/drawings/drawing11.xml" ContentType="application/vnd.openxmlformats-officedocument.drawing+xml"/>
  <Override PartName="/xl/charts/chart13.xml" ContentType="application/vnd.openxmlformats-officedocument.drawingml.chart+xml"/>
  <Override PartName="/xl/charts/style7.xml" ContentType="application/vnd.ms-office.chartstyle+xml"/>
  <Override PartName="/xl/charts/colors7.xml" ContentType="application/vnd.ms-office.chartcolorstyle+xml"/>
  <Override PartName="/xl/charts/chart14.xml" ContentType="application/vnd.openxmlformats-officedocument.drawingml.chart+xml"/>
  <Override PartName="/xl/drawings/drawing12.xml" ContentType="application/vnd.openxmlformats-officedocument.drawing+xml"/>
  <Override PartName="/xl/charts/chart15.xml" ContentType="application/vnd.openxmlformats-officedocument.drawingml.chart+xml"/>
  <Override PartName="/xl/charts/style8.xml" ContentType="application/vnd.ms-office.chartstyle+xml"/>
  <Override PartName="/xl/charts/colors8.xml" ContentType="application/vnd.ms-office.chartcolorstyle+xml"/>
  <Override PartName="/xl/charts/chart16.xml" ContentType="application/vnd.openxmlformats-officedocument.drawingml.chart+xml"/>
  <Override PartName="/xl/drawings/drawing13.xml" ContentType="application/vnd.openxmlformats-officedocument.drawing+xml"/>
  <Override PartName="/xl/charts/chart17.xml" ContentType="application/vnd.openxmlformats-officedocument.drawingml.chart+xml"/>
  <Override PartName="/xl/charts/style9.xml" ContentType="application/vnd.ms-office.chartstyle+xml"/>
  <Override PartName="/xl/charts/colors9.xml" ContentType="application/vnd.ms-office.chartcolorstyle+xml"/>
  <Override PartName="/xl/charts/chart18.xml" ContentType="application/vnd.openxmlformats-officedocument.drawingml.chart+xml"/>
  <Override PartName="/xl/drawings/drawing14.xml" ContentType="application/vnd.openxmlformats-officedocument.drawing+xml"/>
  <Override PartName="/xl/charts/chart19.xml" ContentType="application/vnd.openxmlformats-officedocument.drawingml.chart+xml"/>
  <Override PartName="/xl/charts/style10.xml" ContentType="application/vnd.ms-office.chartstyle+xml"/>
  <Override PartName="/xl/charts/colors10.xml" ContentType="application/vnd.ms-office.chartcolorstyle+xml"/>
  <Override PartName="/xl/charts/chart20.xml" ContentType="application/vnd.openxmlformats-officedocument.drawingml.chart+xml"/>
  <Override PartName="/xl/drawings/drawing15.xml" ContentType="application/vnd.openxmlformats-officedocument.drawing+xml"/>
  <Override PartName="/xl/charts/chart21.xml" ContentType="application/vnd.openxmlformats-officedocument.drawingml.chart+xml"/>
  <Override PartName="/xl/charts/style11.xml" ContentType="application/vnd.ms-office.chartstyle+xml"/>
  <Override PartName="/xl/charts/colors11.xml" ContentType="application/vnd.ms-office.chartcolorstyle+xml"/>
  <Override PartName="/xl/charts/chart22.xml" ContentType="application/vnd.openxmlformats-officedocument.drawingml.chart+xml"/>
  <Override PartName="/xl/drawings/drawing16.xml" ContentType="application/vnd.openxmlformats-officedocument.drawing+xml"/>
  <Override PartName="/xl/charts/chart23.xml" ContentType="application/vnd.openxmlformats-officedocument.drawingml.chart+xml"/>
  <Override PartName="/xl/charts/style12.xml" ContentType="application/vnd.ms-office.chartstyle+xml"/>
  <Override PartName="/xl/charts/colors12.xml" ContentType="application/vnd.ms-office.chartcolorstyle+xml"/>
  <Override PartName="/xl/charts/chart24.xml" ContentType="application/vnd.openxmlformats-officedocument.drawingml.chart+xml"/>
  <Override PartName="/xl/drawings/drawing17.xml" ContentType="application/vnd.openxmlformats-officedocument.drawing+xml"/>
  <Override PartName="/xl/charts/chart25.xml" ContentType="application/vnd.openxmlformats-officedocument.drawingml.chart+xml"/>
  <Override PartName="/xl/charts/style13.xml" ContentType="application/vnd.ms-office.chartstyle+xml"/>
  <Override PartName="/xl/charts/colors13.xml" ContentType="application/vnd.ms-office.chartcolorstyle+xml"/>
  <Override PartName="/xl/charts/chart26.xml" ContentType="application/vnd.openxmlformats-officedocument.drawingml.chart+xml"/>
  <Override PartName="/xl/charts/style14.xml" ContentType="application/vnd.ms-office.chartstyle+xml"/>
  <Override PartName="/xl/charts/colors1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DieseArbeitsmappe" defaultThemeVersion="166925"/>
  <mc:AlternateContent xmlns:mc="http://schemas.openxmlformats.org/markup-compatibility/2006">
    <mc:Choice Requires="x15">
      <x15ac:absPath xmlns:x15ac="http://schemas.microsoft.com/office/spreadsheetml/2010/11/ac" url="https://d.docs.live.net/bd0ee450a039d8b7/Arzt/FMT/Symptom Tagebuch/Versionen/Releaseversionen/"/>
    </mc:Choice>
  </mc:AlternateContent>
  <xr:revisionPtr revIDLastSave="4763" documentId="8_{85CCDF2E-EDF9-4ECB-9510-DEC17C980CDD}" xr6:coauthVersionLast="47" xr6:coauthVersionMax="47" xr10:uidLastSave="{77D07B9D-E97D-4446-9366-CC1001BC8DD1}"/>
  <workbookProtection workbookAlgorithmName="SHA-512" workbookHashValue="dWdxLyx+IeRdARTmYCuMfuKtUCvBhUMrAJI5ilrf47l7FivFNITy8/VupOVQTOgfTVjbvtVqLnGOuUJcq0yPbw==" workbookSaltValue="hxUrH9s1I1VJQOK5gXaADA==" workbookSpinCount="100000" lockStructure="1"/>
  <bookViews>
    <workbookView xWindow="28680" yWindow="-120" windowWidth="29040" windowHeight="18240" tabRatio="822" xr2:uid="{00000000-000D-0000-FFFF-FFFF00000000}"/>
  </bookViews>
  <sheets>
    <sheet name="Hello" sheetId="21" r:id="rId1"/>
    <sheet name="Users Guide" sheetId="56" r:id="rId2"/>
    <sheet name="Year &amp; Tolerances" sheetId="16" r:id="rId3"/>
    <sheet name="Intake Schedule" sheetId="26" r:id="rId4"/>
    <sheet name="Release Notes" sheetId="15" state="hidden" r:id="rId5"/>
    <sheet name="Jan" sheetId="29" r:id="rId6"/>
    <sheet name="Feb" sheetId="27" r:id="rId7"/>
    <sheet name="Mar" sheetId="45" r:id="rId8"/>
    <sheet name="Apr" sheetId="46" r:id="rId9"/>
    <sheet name="May" sheetId="47" r:id="rId10"/>
    <sheet name="Jun" sheetId="48" r:id="rId11"/>
    <sheet name="Jul" sheetId="49" r:id="rId12"/>
    <sheet name="Aug" sheetId="50" r:id="rId13"/>
    <sheet name="Sep" sheetId="51" r:id="rId14"/>
    <sheet name="Oct" sheetId="52" r:id="rId15"/>
    <sheet name="Nov" sheetId="53" r:id="rId16"/>
    <sheet name="Dec" sheetId="54" r:id="rId17"/>
    <sheet name="Annual Stats" sheetId="44" r:id="rId18"/>
    <sheet name="Legal Notice" sheetId="31" r:id="rId19"/>
    <sheet name="Wertebereiche" sheetId="3" state="hidden" r:id="rId20"/>
    <sheet name="Images" sheetId="17" state="hidden" r:id="rId21"/>
  </sheets>
  <definedNames>
    <definedName name="_xlnm.Print_Area" localSheetId="17">'Annual Stats'!$F$2:$W$19</definedName>
    <definedName name="_xlnm.Print_Area" localSheetId="8">Apr!$G$33:$X$50</definedName>
    <definedName name="_xlnm.Print_Area" localSheetId="12">Aug!$G$34:$X$51</definedName>
    <definedName name="_xlnm.Print_Area" localSheetId="16">Dec!$G$34:$X$51</definedName>
    <definedName name="_xlnm.Print_Area" localSheetId="6">Feb!$G$32:$X$49</definedName>
    <definedName name="_xlnm.Print_Area" localSheetId="3">'Intake Schedule'!$D$1:$O$42</definedName>
    <definedName name="_xlnm.Print_Area" localSheetId="5">Jan!$G$34:$X$51</definedName>
    <definedName name="_xlnm.Print_Area" localSheetId="11">Jul!$G$34:$X$51</definedName>
    <definedName name="_xlnm.Print_Area" localSheetId="10">Jun!$G$33:$X$50</definedName>
    <definedName name="_xlnm.Print_Area" localSheetId="7">Mar!$G$34:$X$51</definedName>
    <definedName name="_xlnm.Print_Area" localSheetId="9">May!$G$34:$X$51</definedName>
    <definedName name="_xlnm.Print_Area" localSheetId="15">Nov!$G$33:$X$50</definedName>
    <definedName name="_xlnm.Print_Area" localSheetId="14">Oct!$G$34:$X$51</definedName>
    <definedName name="_xlnm.Print_Area" localSheetId="13">Sep!$G$33:$X$50</definedName>
    <definedName name="_xlnm.Print_Area" localSheetId="1">'Users Guide'!$D$1:$D$115</definedName>
    <definedName name="_xlnm.Print_Area" localSheetId="2">'Year &amp; Tolerances'!$H$1:$M$204,'Year &amp; Tolerances'!$P$4:$V$204,'Year &amp; Tolerances'!$Y$5:$AC$13</definedName>
    <definedName name="_xlnm.Print_Titles" localSheetId="3">'Intake Schedule'!$1:$2</definedName>
    <definedName name="_xlnm.Print_Titles" localSheetId="2">'Year &amp; Tolerances'!$4:$5</definedName>
    <definedName name="eins" localSheetId="17">INDIRECT("Images!$B"&amp;'Annual Stats'!#REF!)</definedName>
    <definedName name="eins" localSheetId="8">INDIRECT("Images!$B"&amp;Apr!$AN$3)</definedName>
    <definedName name="eins" localSheetId="12">INDIRECT("Images!$B"&amp;Aug!$AN$3)</definedName>
    <definedName name="eins" localSheetId="16">INDIRECT("Images!$B"&amp;Dec!$AN$3)</definedName>
    <definedName name="eins" localSheetId="6">INDIRECT("Images!$B"&amp;Feb!$AN$3)</definedName>
    <definedName name="eins" localSheetId="5">INDIRECT("Images!$B"&amp;Jan!$AN$3)</definedName>
    <definedName name="eins" localSheetId="11">INDIRECT("Images!$B"&amp;Jul!$AN$3)</definedName>
    <definedName name="eins" localSheetId="10">INDIRECT("Images!$B"&amp;Jun!$AN$3)</definedName>
    <definedName name="eins" localSheetId="7">INDIRECT("Images!$B"&amp;Mar!$AN$3)</definedName>
    <definedName name="eins" localSheetId="9">INDIRECT("Images!$B"&amp;May!$AN$3)</definedName>
    <definedName name="eins" localSheetId="15">INDIRECT("Images!$B"&amp;Nov!$AN$3)</definedName>
    <definedName name="eins" localSheetId="14">INDIRECT("Images!$B"&amp;Oct!$AN$3)</definedName>
    <definedName name="eins" localSheetId="13">INDIRECT("Images!$B"&amp;Sep!$AN$3)</definedName>
    <definedName name="eins">INDIRECT("Images!$B"&amp;#REF!)</definedName>
    <definedName name="ImgStool">INDEX(Images!$B$2:$B$8,Images!$D$2)</definedName>
    <definedName name="zwei" localSheetId="17">INDIRECT("Images!$B"&amp;'Annual Stats'!#REF!)</definedName>
    <definedName name="zwei" localSheetId="8">INDIRECT("Images!$B"&amp;Apr!$AN$4)</definedName>
    <definedName name="zwei" localSheetId="12">INDIRECT("Images!$B"&amp;Aug!$AN$4)</definedName>
    <definedName name="zwei" localSheetId="16">INDIRECT("Images!$B"&amp;Dec!$AN$4)</definedName>
    <definedName name="zwei" localSheetId="6">INDIRECT("Images!$B"&amp;Feb!$AN$4)</definedName>
    <definedName name="zwei" localSheetId="5">INDIRECT("Images!$B"&amp;Jan!$AN$4)</definedName>
    <definedName name="zwei" localSheetId="11">INDIRECT("Images!$B"&amp;Jul!$AN$4)</definedName>
    <definedName name="zwei" localSheetId="10">INDIRECT("Images!$B"&amp;Jun!$AN$4)</definedName>
    <definedName name="zwei" localSheetId="7">INDIRECT("Images!$B"&amp;Mar!$AN$4)</definedName>
    <definedName name="zwei" localSheetId="9">INDIRECT("Images!$B"&amp;May!$AN$4)</definedName>
    <definedName name="zwei" localSheetId="15">INDIRECT("Images!$B"&amp;Nov!$AN$4)</definedName>
    <definedName name="zwei" localSheetId="14">INDIRECT("Images!$B"&amp;Oct!$AN$4)</definedName>
    <definedName name="zwei" localSheetId="13">INDIRECT("Images!$B"&amp;Sep!$AN$4)</definedName>
    <definedName name="zwei">INDIRECT("Images!$B"&amp;#REF!)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K3" i="44" l="1"/>
  <c r="BK2" i="44"/>
  <c r="O14" i="44"/>
  <c r="F19" i="44"/>
  <c r="F18" i="44"/>
  <c r="F17" i="44"/>
  <c r="F16" i="44"/>
  <c r="F15" i="44"/>
  <c r="F14" i="44"/>
  <c r="C2" i="53" l="1"/>
  <c r="B2" i="52"/>
  <c r="B2" i="51"/>
  <c r="B2" i="50"/>
  <c r="B2" i="49"/>
  <c r="B2" i="48"/>
  <c r="B2" i="47"/>
  <c r="B2" i="46"/>
  <c r="B2" i="45"/>
  <c r="B2" i="27"/>
  <c r="B2" i="29"/>
  <c r="BF7" i="44" l="1"/>
  <c r="BF8" i="44"/>
  <c r="BF9" i="44"/>
  <c r="BF10" i="44"/>
  <c r="BF11" i="44"/>
  <c r="BF12" i="44"/>
  <c r="BF13" i="44"/>
  <c r="BD7" i="44"/>
  <c r="BD8" i="44"/>
  <c r="BD9" i="44"/>
  <c r="BD10" i="44"/>
  <c r="BD11" i="44"/>
  <c r="BD12" i="44"/>
  <c r="BD13" i="44"/>
  <c r="BB7" i="44"/>
  <c r="BB8" i="44"/>
  <c r="BB9" i="44"/>
  <c r="BB10" i="44"/>
  <c r="BB11" i="44"/>
  <c r="BB12" i="44"/>
  <c r="BB13" i="44"/>
  <c r="AZ7" i="44"/>
  <c r="AZ8" i="44"/>
  <c r="AZ9" i="44"/>
  <c r="AZ10" i="44"/>
  <c r="AZ11" i="44"/>
  <c r="AZ12" i="44"/>
  <c r="AZ13" i="44"/>
  <c r="AX7" i="44"/>
  <c r="AX8" i="44"/>
  <c r="AX9" i="44"/>
  <c r="AX10" i="44"/>
  <c r="AX11" i="44"/>
  <c r="AX12" i="44"/>
  <c r="AX13" i="44"/>
  <c r="AV7" i="44"/>
  <c r="AV8" i="44"/>
  <c r="AV9" i="44"/>
  <c r="AV10" i="44"/>
  <c r="AV11" i="44"/>
  <c r="AV12" i="44"/>
  <c r="AV13" i="44"/>
  <c r="AT7" i="44"/>
  <c r="AT8" i="44"/>
  <c r="AT9" i="44"/>
  <c r="AT10" i="44"/>
  <c r="AT11" i="44"/>
  <c r="AT12" i="44"/>
  <c r="AT13" i="44"/>
  <c r="AR7" i="44"/>
  <c r="AR8" i="44"/>
  <c r="AR9" i="44"/>
  <c r="AR10" i="44"/>
  <c r="AR11" i="44"/>
  <c r="AR12" i="44"/>
  <c r="AR13" i="44"/>
  <c r="AP7" i="44"/>
  <c r="AP8" i="44"/>
  <c r="AP9" i="44"/>
  <c r="AP10" i="44"/>
  <c r="AP11" i="44"/>
  <c r="AP12" i="44"/>
  <c r="AP13" i="44"/>
  <c r="BG3" i="44"/>
  <c r="BG4" i="44"/>
  <c r="BG2" i="44"/>
  <c r="AG7" i="44" l="1"/>
  <c r="AG8" i="44"/>
  <c r="AG9" i="44"/>
  <c r="AG10" i="44"/>
  <c r="AG11" i="44"/>
  <c r="AG12" i="44"/>
  <c r="AG13" i="44"/>
  <c r="AE7" i="44"/>
  <c r="AE8" i="44"/>
  <c r="AE9" i="44"/>
  <c r="AE10" i="44"/>
  <c r="AE11" i="44"/>
  <c r="AE12" i="44"/>
  <c r="AE13" i="44"/>
  <c r="AM7" i="44" l="1"/>
  <c r="AM8" i="44"/>
  <c r="AM9" i="44"/>
  <c r="AM10" i="44"/>
  <c r="AM11" i="44"/>
  <c r="AM12" i="44"/>
  <c r="AM13" i="44"/>
  <c r="AK7" i="44"/>
  <c r="AK8" i="44"/>
  <c r="AK9" i="44"/>
  <c r="AK10" i="44"/>
  <c r="AK11" i="44"/>
  <c r="AK12" i="44"/>
  <c r="AK13" i="44"/>
  <c r="AI7" i="44"/>
  <c r="AI8" i="44"/>
  <c r="AI9" i="44"/>
  <c r="AI10" i="44"/>
  <c r="AI11" i="44"/>
  <c r="AI12" i="44"/>
  <c r="AI13" i="44"/>
  <c r="AC7" i="44"/>
  <c r="AC8" i="44"/>
  <c r="AC9" i="44"/>
  <c r="AC10" i="44"/>
  <c r="AC11" i="44"/>
  <c r="AC12" i="44"/>
  <c r="AC13" i="44"/>
  <c r="AA7" i="44"/>
  <c r="AA8" i="44"/>
  <c r="AA9" i="44"/>
  <c r="AA10" i="44"/>
  <c r="AA11" i="44"/>
  <c r="AA12" i="44"/>
  <c r="AA13" i="44"/>
  <c r="P4" i="16" l="1"/>
  <c r="K3" i="16" l="1"/>
  <c r="B10" i="16"/>
  <c r="E52" i="21"/>
  <c r="E51" i="21"/>
  <c r="G48" i="21"/>
  <c r="G18" i="21"/>
  <c r="Z3" i="54" l="1"/>
  <c r="Z3" i="53"/>
  <c r="Z3" i="52"/>
  <c r="Z3" i="51"/>
  <c r="Z3" i="50"/>
  <c r="Z3" i="49"/>
  <c r="Z3" i="48"/>
  <c r="Z3" i="47"/>
  <c r="Z3" i="46"/>
  <c r="Z3" i="45"/>
  <c r="Z3" i="27"/>
  <c r="Z3" i="29"/>
  <c r="AP3" i="54" l="1"/>
  <c r="AP2" i="54"/>
  <c r="AP3" i="53"/>
  <c r="AP2" i="53"/>
  <c r="AP3" i="52"/>
  <c r="AP2" i="52"/>
  <c r="AP3" i="51"/>
  <c r="AP2" i="51"/>
  <c r="AP3" i="50"/>
  <c r="AP2" i="50"/>
  <c r="AP3" i="49"/>
  <c r="AP2" i="49"/>
  <c r="AP3" i="48"/>
  <c r="AP2" i="48"/>
  <c r="AP3" i="47"/>
  <c r="AP2" i="47"/>
  <c r="AP3" i="46"/>
  <c r="AP2" i="46"/>
  <c r="AP3" i="45"/>
  <c r="AP2" i="45"/>
  <c r="AP3" i="27"/>
  <c r="AP2" i="27"/>
  <c r="AP3" i="29"/>
  <c r="AP2" i="29"/>
  <c r="O2" i="26" l="1"/>
  <c r="K2" i="26"/>
  <c r="G2" i="26"/>
  <c r="A1" i="26"/>
  <c r="D1" i="26"/>
  <c r="H1" i="26"/>
  <c r="L1" i="26"/>
  <c r="D2" i="26"/>
  <c r="E2" i="26"/>
  <c r="F2" i="26"/>
  <c r="H2" i="26"/>
  <c r="I2" i="26"/>
  <c r="J2" i="26"/>
  <c r="L2" i="26"/>
  <c r="M2" i="26"/>
  <c r="N2" i="26"/>
  <c r="D109" i="56"/>
  <c r="F4" i="17" l="1"/>
  <c r="F5" i="17"/>
  <c r="F6" i="17"/>
  <c r="F7" i="17"/>
  <c r="F8" i="17"/>
  <c r="F9" i="17"/>
  <c r="F10" i="17"/>
  <c r="F11" i="17"/>
  <c r="F12" i="17"/>
  <c r="F13" i="17"/>
  <c r="F14" i="17"/>
  <c r="F15" i="17"/>
  <c r="F16" i="17"/>
  <c r="F3" i="17"/>
  <c r="F2" i="17"/>
  <c r="D113" i="56" l="1"/>
  <c r="D100" i="56"/>
  <c r="D71" i="56"/>
  <c r="D62" i="56"/>
  <c r="D53" i="56"/>
  <c r="D44" i="56"/>
  <c r="P53" i="3"/>
  <c r="P25" i="3"/>
  <c r="BG10" i="44" s="1"/>
  <c r="P24" i="3"/>
  <c r="BG9" i="44" s="1"/>
  <c r="P23" i="3"/>
  <c r="BG8" i="44" s="1"/>
  <c r="P22" i="3"/>
  <c r="BG7" i="44" s="1"/>
  <c r="P21" i="3"/>
  <c r="BG6" i="44" s="1"/>
  <c r="P20" i="3"/>
  <c r="BG5" i="44" s="1"/>
  <c r="I1" i="3"/>
  <c r="G1" i="3"/>
  <c r="F1" i="3"/>
  <c r="D1" i="3"/>
  <c r="C1" i="3"/>
  <c r="L1" i="54" l="1"/>
  <c r="L1" i="53"/>
  <c r="L1" i="52"/>
  <c r="L1" i="51"/>
  <c r="L1" i="50"/>
  <c r="L1" i="49"/>
  <c r="L1" i="48"/>
  <c r="L1" i="47"/>
  <c r="L1" i="46"/>
  <c r="L1" i="45"/>
  <c r="L1" i="27"/>
  <c r="L1" i="29"/>
  <c r="D19" i="21" l="1"/>
  <c r="G29" i="21"/>
  <c r="B7" i="16"/>
  <c r="W5" i="54" a="1"/>
  <c r="W5" i="54" s="1"/>
  <c r="W6" i="54" a="1"/>
  <c r="W6" i="54" s="1"/>
  <c r="W7" i="54" a="1"/>
  <c r="W7" i="54" s="1"/>
  <c r="W8" i="54" a="1"/>
  <c r="W8" i="54" s="1"/>
  <c r="W9" i="54" a="1"/>
  <c r="W9" i="54" s="1"/>
  <c r="W10" i="54" a="1"/>
  <c r="W10" i="54" s="1"/>
  <c r="W11" i="54" a="1"/>
  <c r="W11" i="54" s="1"/>
  <c r="W12" i="54" a="1"/>
  <c r="W12" i="54" s="1"/>
  <c r="W13" i="54" a="1"/>
  <c r="W13" i="54" s="1"/>
  <c r="W14" i="54" a="1"/>
  <c r="W14" i="54" s="1"/>
  <c r="W15" i="54" a="1"/>
  <c r="W15" i="54" s="1"/>
  <c r="W16" i="54" a="1"/>
  <c r="W16" i="54" s="1"/>
  <c r="W17" i="54" a="1"/>
  <c r="W17" i="54" s="1"/>
  <c r="W18" i="54" a="1"/>
  <c r="W18" i="54" s="1"/>
  <c r="W19" i="54" a="1"/>
  <c r="W19" i="54" s="1"/>
  <c r="W20" i="54" a="1"/>
  <c r="W20" i="54" s="1"/>
  <c r="W21" i="54" a="1"/>
  <c r="W21" i="54" s="1"/>
  <c r="W22" i="54" a="1"/>
  <c r="W22" i="54" s="1"/>
  <c r="W23" i="54" a="1"/>
  <c r="W23" i="54" s="1"/>
  <c r="W24" i="54" a="1"/>
  <c r="W24" i="54" s="1"/>
  <c r="W25" i="54" a="1"/>
  <c r="W25" i="54" s="1"/>
  <c r="W26" i="54" a="1"/>
  <c r="W26" i="54" s="1"/>
  <c r="W27" i="54" a="1"/>
  <c r="W27" i="54" s="1"/>
  <c r="W28" i="54" a="1"/>
  <c r="W28" i="54" s="1"/>
  <c r="W29" i="54" a="1"/>
  <c r="W29" i="54" s="1"/>
  <c r="W30" i="54" a="1"/>
  <c r="W30" i="54" s="1"/>
  <c r="W31" i="54" a="1"/>
  <c r="W31" i="54" s="1"/>
  <c r="W32" i="54" a="1"/>
  <c r="W32" i="54" s="1"/>
  <c r="W33" i="54" a="1"/>
  <c r="W33" i="54" s="1"/>
  <c r="U5" i="54" a="1"/>
  <c r="U5" i="54" s="1"/>
  <c r="U6" i="54" a="1"/>
  <c r="U6" i="54" s="1"/>
  <c r="U7" i="54" a="1"/>
  <c r="U7" i="54" s="1"/>
  <c r="U8" i="54" a="1"/>
  <c r="U8" i="54" s="1"/>
  <c r="U9" i="54" a="1"/>
  <c r="U9" i="54" s="1"/>
  <c r="U10" i="54" a="1"/>
  <c r="U10" i="54" s="1"/>
  <c r="U11" i="54" a="1"/>
  <c r="U11" i="54" s="1"/>
  <c r="U12" i="54" a="1"/>
  <c r="U12" i="54" s="1"/>
  <c r="U13" i="54" a="1"/>
  <c r="U13" i="54" s="1"/>
  <c r="U14" i="54" a="1"/>
  <c r="U14" i="54" s="1"/>
  <c r="U15" i="54" a="1"/>
  <c r="U15" i="54" s="1"/>
  <c r="U16" i="54" a="1"/>
  <c r="U16" i="54" s="1"/>
  <c r="U17" i="54" a="1"/>
  <c r="U17" i="54" s="1"/>
  <c r="U18" i="54" a="1"/>
  <c r="U18" i="54" s="1"/>
  <c r="U19" i="54" a="1"/>
  <c r="U19" i="54" s="1"/>
  <c r="U20" i="54" a="1"/>
  <c r="U20" i="54" s="1"/>
  <c r="U21" i="54" a="1"/>
  <c r="U21" i="54" s="1"/>
  <c r="U22" i="54" a="1"/>
  <c r="U22" i="54" s="1"/>
  <c r="U23" i="54" a="1"/>
  <c r="U23" i="54" s="1"/>
  <c r="U24" i="54" a="1"/>
  <c r="U24" i="54" s="1"/>
  <c r="U25" i="54" a="1"/>
  <c r="U25" i="54" s="1"/>
  <c r="U26" i="54" a="1"/>
  <c r="U26" i="54" s="1"/>
  <c r="U27" i="54" a="1"/>
  <c r="U27" i="54" s="1"/>
  <c r="U28" i="54" a="1"/>
  <c r="U28" i="54" s="1"/>
  <c r="U29" i="54" a="1"/>
  <c r="U29" i="54" s="1"/>
  <c r="U30" i="54" a="1"/>
  <c r="U30" i="54" s="1"/>
  <c r="U31" i="54" a="1"/>
  <c r="U31" i="54" s="1"/>
  <c r="U32" i="54" a="1"/>
  <c r="U32" i="54" s="1"/>
  <c r="U33" i="54" a="1"/>
  <c r="U33" i="54" s="1"/>
  <c r="W5" i="53" a="1"/>
  <c r="W5" i="53" s="1"/>
  <c r="W6" i="53" a="1"/>
  <c r="W6" i="53" s="1"/>
  <c r="W7" i="53" a="1"/>
  <c r="W7" i="53" s="1"/>
  <c r="W8" i="53" a="1"/>
  <c r="W8" i="53" s="1"/>
  <c r="W9" i="53" a="1"/>
  <c r="W9" i="53" s="1"/>
  <c r="W10" i="53" a="1"/>
  <c r="W10" i="53" s="1"/>
  <c r="W11" i="53" a="1"/>
  <c r="W11" i="53" s="1"/>
  <c r="W12" i="53" a="1"/>
  <c r="W12" i="53" s="1"/>
  <c r="W13" i="53" a="1"/>
  <c r="W13" i="53" s="1"/>
  <c r="W14" i="53" a="1"/>
  <c r="W14" i="53" s="1"/>
  <c r="W15" i="53" a="1"/>
  <c r="W15" i="53" s="1"/>
  <c r="W16" i="53" a="1"/>
  <c r="W16" i="53" s="1"/>
  <c r="W17" i="53" a="1"/>
  <c r="W17" i="53" s="1"/>
  <c r="W18" i="53" a="1"/>
  <c r="W18" i="53" s="1"/>
  <c r="W19" i="53" a="1"/>
  <c r="W19" i="53" s="1"/>
  <c r="W20" i="53" a="1"/>
  <c r="W20" i="53" s="1"/>
  <c r="W21" i="53" a="1"/>
  <c r="W21" i="53" s="1"/>
  <c r="W22" i="53" a="1"/>
  <c r="W22" i="53" s="1"/>
  <c r="W23" i="53" a="1"/>
  <c r="W23" i="53" s="1"/>
  <c r="W24" i="53" a="1"/>
  <c r="W24" i="53" s="1"/>
  <c r="W25" i="53" a="1"/>
  <c r="W25" i="53" s="1"/>
  <c r="W26" i="53" a="1"/>
  <c r="W26" i="53" s="1"/>
  <c r="W27" i="53" a="1"/>
  <c r="W27" i="53" s="1"/>
  <c r="W28" i="53" a="1"/>
  <c r="W28" i="53" s="1"/>
  <c r="W29" i="53" a="1"/>
  <c r="W29" i="53" s="1"/>
  <c r="W30" i="53" a="1"/>
  <c r="W30" i="53" s="1"/>
  <c r="W31" i="53" a="1"/>
  <c r="W31" i="53" s="1"/>
  <c r="W32" i="53" a="1"/>
  <c r="W32" i="53" s="1"/>
  <c r="U5" i="53" a="1"/>
  <c r="U5" i="53" s="1"/>
  <c r="U6" i="53" a="1"/>
  <c r="U6" i="53" s="1"/>
  <c r="U7" i="53" a="1"/>
  <c r="U7" i="53" s="1"/>
  <c r="U8" i="53" a="1"/>
  <c r="U8" i="53" s="1"/>
  <c r="U9" i="53" a="1"/>
  <c r="U9" i="53" s="1"/>
  <c r="U10" i="53" a="1"/>
  <c r="U10" i="53" s="1"/>
  <c r="U11" i="53" a="1"/>
  <c r="U11" i="53" s="1"/>
  <c r="U12" i="53" a="1"/>
  <c r="U12" i="53" s="1"/>
  <c r="U13" i="53" a="1"/>
  <c r="U13" i="53" s="1"/>
  <c r="U14" i="53" a="1"/>
  <c r="U14" i="53" s="1"/>
  <c r="U15" i="53" a="1"/>
  <c r="U15" i="53" s="1"/>
  <c r="U16" i="53" a="1"/>
  <c r="U16" i="53" s="1"/>
  <c r="U17" i="53" a="1"/>
  <c r="U17" i="53" s="1"/>
  <c r="U18" i="53" a="1"/>
  <c r="U18" i="53" s="1"/>
  <c r="U19" i="53" a="1"/>
  <c r="U19" i="53" s="1"/>
  <c r="U20" i="53" a="1"/>
  <c r="U20" i="53" s="1"/>
  <c r="U21" i="53" a="1"/>
  <c r="U21" i="53" s="1"/>
  <c r="U22" i="53" a="1"/>
  <c r="U22" i="53" s="1"/>
  <c r="U23" i="53" a="1"/>
  <c r="U23" i="53" s="1"/>
  <c r="U24" i="53" a="1"/>
  <c r="U24" i="53" s="1"/>
  <c r="U25" i="53" a="1"/>
  <c r="U25" i="53" s="1"/>
  <c r="U26" i="53" a="1"/>
  <c r="U26" i="53" s="1"/>
  <c r="U27" i="53" a="1"/>
  <c r="U27" i="53" s="1"/>
  <c r="U28" i="53" a="1"/>
  <c r="U28" i="53" s="1"/>
  <c r="U29" i="53" a="1"/>
  <c r="U29" i="53" s="1"/>
  <c r="U30" i="53" a="1"/>
  <c r="U30" i="53" s="1"/>
  <c r="U31" i="53" a="1"/>
  <c r="U31" i="53" s="1"/>
  <c r="U32" i="53" a="1"/>
  <c r="U32" i="53" s="1"/>
  <c r="K21" i="53" a="1"/>
  <c r="K21" i="53" s="1"/>
  <c r="K22" i="53" a="1"/>
  <c r="K22" i="53" s="1"/>
  <c r="K23" i="53" a="1"/>
  <c r="K23" i="53" s="1"/>
  <c r="K24" i="53" a="1"/>
  <c r="K24" i="53" s="1"/>
  <c r="K25" i="53" a="1"/>
  <c r="K25" i="53" s="1"/>
  <c r="W5" i="52" a="1"/>
  <c r="W5" i="52" s="1"/>
  <c r="W6" i="52" a="1"/>
  <c r="W6" i="52" s="1"/>
  <c r="W7" i="52" a="1"/>
  <c r="W7" i="52" s="1"/>
  <c r="W8" i="52" a="1"/>
  <c r="W8" i="52" s="1"/>
  <c r="W9" i="52" a="1"/>
  <c r="W9" i="52" s="1"/>
  <c r="W10" i="52" a="1"/>
  <c r="W10" i="52" s="1"/>
  <c r="W11" i="52" a="1"/>
  <c r="W11" i="52" s="1"/>
  <c r="W12" i="52" a="1"/>
  <c r="W12" i="52" s="1"/>
  <c r="W13" i="52" a="1"/>
  <c r="W13" i="52" s="1"/>
  <c r="W14" i="52" a="1"/>
  <c r="W14" i="52" s="1"/>
  <c r="W15" i="52" a="1"/>
  <c r="W15" i="52" s="1"/>
  <c r="W16" i="52" a="1"/>
  <c r="W16" i="52" s="1"/>
  <c r="W17" i="52" a="1"/>
  <c r="W17" i="52" s="1"/>
  <c r="W18" i="52" a="1"/>
  <c r="W18" i="52" s="1"/>
  <c r="W19" i="52" a="1"/>
  <c r="W19" i="52" s="1"/>
  <c r="W20" i="52" a="1"/>
  <c r="W20" i="52" s="1"/>
  <c r="W21" i="52" a="1"/>
  <c r="W21" i="52" s="1"/>
  <c r="W22" i="52" a="1"/>
  <c r="W22" i="52" s="1"/>
  <c r="W23" i="52" a="1"/>
  <c r="W23" i="52" s="1"/>
  <c r="W24" i="52" a="1"/>
  <c r="W24" i="52" s="1"/>
  <c r="W25" i="52" a="1"/>
  <c r="W25" i="52" s="1"/>
  <c r="W26" i="52" a="1"/>
  <c r="W26" i="52" s="1"/>
  <c r="W27" i="52" a="1"/>
  <c r="W27" i="52" s="1"/>
  <c r="W28" i="52" a="1"/>
  <c r="W28" i="52" s="1"/>
  <c r="W29" i="52" a="1"/>
  <c r="W29" i="52" s="1"/>
  <c r="W30" i="52" a="1"/>
  <c r="W30" i="52" s="1"/>
  <c r="W31" i="52" a="1"/>
  <c r="W31" i="52" s="1"/>
  <c r="W32" i="52" a="1"/>
  <c r="W32" i="52" s="1"/>
  <c r="W33" i="52" a="1"/>
  <c r="W33" i="52" s="1"/>
  <c r="U5" i="52" a="1"/>
  <c r="U5" i="52" s="1"/>
  <c r="U6" i="52" a="1"/>
  <c r="U6" i="52" s="1"/>
  <c r="U7" i="52" a="1"/>
  <c r="U7" i="52" s="1"/>
  <c r="U8" i="52" a="1"/>
  <c r="U8" i="52" s="1"/>
  <c r="U9" i="52" a="1"/>
  <c r="U9" i="52" s="1"/>
  <c r="U10" i="52" a="1"/>
  <c r="U10" i="52" s="1"/>
  <c r="U11" i="52" a="1"/>
  <c r="U11" i="52" s="1"/>
  <c r="U12" i="52" a="1"/>
  <c r="U12" i="52" s="1"/>
  <c r="U13" i="52" a="1"/>
  <c r="U13" i="52" s="1"/>
  <c r="U14" i="52" a="1"/>
  <c r="U14" i="52" s="1"/>
  <c r="U15" i="52" a="1"/>
  <c r="U15" i="52" s="1"/>
  <c r="U16" i="52" a="1"/>
  <c r="U16" i="52" s="1"/>
  <c r="U17" i="52" a="1"/>
  <c r="U17" i="52" s="1"/>
  <c r="U18" i="52" a="1"/>
  <c r="U18" i="52" s="1"/>
  <c r="U19" i="52" a="1"/>
  <c r="U19" i="52" s="1"/>
  <c r="U20" i="52" a="1"/>
  <c r="U20" i="52" s="1"/>
  <c r="U21" i="52" a="1"/>
  <c r="U21" i="52" s="1"/>
  <c r="U22" i="52" a="1"/>
  <c r="U22" i="52" s="1"/>
  <c r="U23" i="52" a="1"/>
  <c r="U23" i="52" s="1"/>
  <c r="U24" i="52" a="1"/>
  <c r="U24" i="52" s="1"/>
  <c r="U25" i="52" a="1"/>
  <c r="U25" i="52" s="1"/>
  <c r="U26" i="52" a="1"/>
  <c r="U26" i="52" s="1"/>
  <c r="U27" i="52" a="1"/>
  <c r="U27" i="52" s="1"/>
  <c r="U28" i="52" a="1"/>
  <c r="U28" i="52" s="1"/>
  <c r="U29" i="52" a="1"/>
  <c r="U29" i="52" s="1"/>
  <c r="U30" i="52" a="1"/>
  <c r="U30" i="52" s="1"/>
  <c r="U31" i="52" a="1"/>
  <c r="U31" i="52" s="1"/>
  <c r="U32" i="52" a="1"/>
  <c r="U32" i="52" s="1"/>
  <c r="U33" i="52" a="1"/>
  <c r="U33" i="52" s="1"/>
  <c r="K13" i="52" a="1"/>
  <c r="K13" i="52" s="1"/>
  <c r="K14" i="52" a="1"/>
  <c r="K14" i="52" s="1"/>
  <c r="K15" i="52" a="1"/>
  <c r="K15" i="52" s="1"/>
  <c r="K16" i="52" a="1"/>
  <c r="K16" i="52" s="1"/>
  <c r="K18" i="52" a="1"/>
  <c r="K18" i="52" s="1"/>
  <c r="K21" i="52" a="1"/>
  <c r="K21" i="52" s="1"/>
  <c r="K22" i="52" a="1"/>
  <c r="K22" i="52" s="1"/>
  <c r="K23" i="52" a="1"/>
  <c r="K23" i="52" s="1"/>
  <c r="K24" i="52" a="1"/>
  <c r="K24" i="52" s="1"/>
  <c r="K25" i="52" a="1"/>
  <c r="K25" i="52" s="1"/>
  <c r="K28" i="52" a="1"/>
  <c r="K28" i="52" s="1"/>
  <c r="K30" i="52" a="1"/>
  <c r="K30" i="52" s="1"/>
  <c r="W5" i="51" a="1"/>
  <c r="W5" i="51" s="1"/>
  <c r="W6" i="51" a="1"/>
  <c r="W6" i="51" s="1"/>
  <c r="W7" i="51" a="1"/>
  <c r="W7" i="51" s="1"/>
  <c r="W8" i="51" a="1"/>
  <c r="W8" i="51" s="1"/>
  <c r="W9" i="51" a="1"/>
  <c r="W9" i="51" s="1"/>
  <c r="W10" i="51" a="1"/>
  <c r="W10" i="51" s="1"/>
  <c r="W11" i="51" a="1"/>
  <c r="W11" i="51" s="1"/>
  <c r="W12" i="51" a="1"/>
  <c r="W12" i="51" s="1"/>
  <c r="W13" i="51" a="1"/>
  <c r="W13" i="51" s="1"/>
  <c r="W14" i="51" a="1"/>
  <c r="W14" i="51" s="1"/>
  <c r="W15" i="51" a="1"/>
  <c r="W15" i="51" s="1"/>
  <c r="W16" i="51" a="1"/>
  <c r="W16" i="51" s="1"/>
  <c r="W17" i="51" a="1"/>
  <c r="W17" i="51" s="1"/>
  <c r="W18" i="51" a="1"/>
  <c r="W18" i="51" s="1"/>
  <c r="W19" i="51" a="1"/>
  <c r="W19" i="51" s="1"/>
  <c r="W20" i="51" a="1"/>
  <c r="W20" i="51" s="1"/>
  <c r="W21" i="51" a="1"/>
  <c r="W21" i="51" s="1"/>
  <c r="W22" i="51" a="1"/>
  <c r="W22" i="51" s="1"/>
  <c r="W23" i="51" a="1"/>
  <c r="W23" i="51" s="1"/>
  <c r="W24" i="51" a="1"/>
  <c r="W24" i="51" s="1"/>
  <c r="W25" i="51" a="1"/>
  <c r="W25" i="51" s="1"/>
  <c r="W26" i="51" a="1"/>
  <c r="W26" i="51" s="1"/>
  <c r="W27" i="51" a="1"/>
  <c r="W27" i="51" s="1"/>
  <c r="W28" i="51" a="1"/>
  <c r="W28" i="51" s="1"/>
  <c r="W29" i="51" a="1"/>
  <c r="W29" i="51" s="1"/>
  <c r="W30" i="51" a="1"/>
  <c r="W30" i="51" s="1"/>
  <c r="W31" i="51" a="1"/>
  <c r="W31" i="51" s="1"/>
  <c r="W32" i="51" a="1"/>
  <c r="W32" i="51" s="1"/>
  <c r="U5" i="51" a="1"/>
  <c r="U5" i="51" s="1"/>
  <c r="U6" i="51" a="1"/>
  <c r="U6" i="51" s="1"/>
  <c r="U7" i="51" a="1"/>
  <c r="U7" i="51" s="1"/>
  <c r="U8" i="51" a="1"/>
  <c r="U8" i="51" s="1"/>
  <c r="U9" i="51" a="1"/>
  <c r="U9" i="51" s="1"/>
  <c r="U10" i="51" a="1"/>
  <c r="U10" i="51" s="1"/>
  <c r="U11" i="51" a="1"/>
  <c r="U11" i="51" s="1"/>
  <c r="U12" i="51" a="1"/>
  <c r="U12" i="51" s="1"/>
  <c r="U13" i="51" a="1"/>
  <c r="U13" i="51" s="1"/>
  <c r="U14" i="51" a="1"/>
  <c r="U14" i="51" s="1"/>
  <c r="U15" i="51" a="1"/>
  <c r="U15" i="51" s="1"/>
  <c r="U16" i="51" a="1"/>
  <c r="U16" i="51" s="1"/>
  <c r="U17" i="51" a="1"/>
  <c r="U17" i="51" s="1"/>
  <c r="U18" i="51" a="1"/>
  <c r="U18" i="51" s="1"/>
  <c r="U19" i="51" a="1"/>
  <c r="U19" i="51" s="1"/>
  <c r="U20" i="51" a="1"/>
  <c r="U20" i="51" s="1"/>
  <c r="U21" i="51" a="1"/>
  <c r="U21" i="51" s="1"/>
  <c r="U22" i="51" a="1"/>
  <c r="U22" i="51" s="1"/>
  <c r="U23" i="51" a="1"/>
  <c r="U23" i="51" s="1"/>
  <c r="U24" i="51" a="1"/>
  <c r="U24" i="51" s="1"/>
  <c r="U25" i="51" a="1"/>
  <c r="U25" i="51" s="1"/>
  <c r="U26" i="51" a="1"/>
  <c r="U26" i="51" s="1"/>
  <c r="U27" i="51" a="1"/>
  <c r="U27" i="51" s="1"/>
  <c r="U28" i="51" a="1"/>
  <c r="U28" i="51" s="1"/>
  <c r="U29" i="51" a="1"/>
  <c r="U29" i="51" s="1"/>
  <c r="U30" i="51" a="1"/>
  <c r="U30" i="51" s="1"/>
  <c r="U31" i="51" a="1"/>
  <c r="U31" i="51" s="1"/>
  <c r="U32" i="51" a="1"/>
  <c r="U32" i="51" s="1"/>
  <c r="K21" i="51" a="1"/>
  <c r="K21" i="51" s="1"/>
  <c r="K22" i="51" a="1"/>
  <c r="K22" i="51" s="1"/>
  <c r="K23" i="51" a="1"/>
  <c r="K23" i="51" s="1"/>
  <c r="K24" i="51" a="1"/>
  <c r="K24" i="51" s="1"/>
  <c r="K25" i="51" a="1"/>
  <c r="K25" i="51" s="1"/>
  <c r="K26" i="51" a="1"/>
  <c r="K26" i="51" s="1"/>
  <c r="K32" i="51" a="1"/>
  <c r="K32" i="51" s="1"/>
  <c r="W5" i="50" a="1"/>
  <c r="W5" i="50" s="1"/>
  <c r="W6" i="50" a="1"/>
  <c r="W6" i="50" s="1"/>
  <c r="W7" i="50" a="1"/>
  <c r="W7" i="50" s="1"/>
  <c r="W8" i="50" a="1"/>
  <c r="W8" i="50" s="1"/>
  <c r="W9" i="50" a="1"/>
  <c r="W9" i="50" s="1"/>
  <c r="W10" i="50" a="1"/>
  <c r="W10" i="50" s="1"/>
  <c r="W11" i="50" a="1"/>
  <c r="W11" i="50" s="1"/>
  <c r="W12" i="50" a="1"/>
  <c r="W12" i="50" s="1"/>
  <c r="W13" i="50" a="1"/>
  <c r="W13" i="50" s="1"/>
  <c r="W14" i="50" a="1"/>
  <c r="W14" i="50" s="1"/>
  <c r="W15" i="50" a="1"/>
  <c r="W15" i="50" s="1"/>
  <c r="W16" i="50" a="1"/>
  <c r="W16" i="50" s="1"/>
  <c r="W17" i="50" a="1"/>
  <c r="W17" i="50" s="1"/>
  <c r="W18" i="50" a="1"/>
  <c r="W18" i="50" s="1"/>
  <c r="W19" i="50" a="1"/>
  <c r="W19" i="50" s="1"/>
  <c r="W20" i="50" a="1"/>
  <c r="W20" i="50" s="1"/>
  <c r="W21" i="50" a="1"/>
  <c r="W21" i="50" s="1"/>
  <c r="W22" i="50" a="1"/>
  <c r="W22" i="50" s="1"/>
  <c r="W23" i="50" a="1"/>
  <c r="W23" i="50" s="1"/>
  <c r="W24" i="50" a="1"/>
  <c r="W24" i="50" s="1"/>
  <c r="W25" i="50" a="1"/>
  <c r="W25" i="50" s="1"/>
  <c r="W26" i="50" a="1"/>
  <c r="W26" i="50" s="1"/>
  <c r="W27" i="50" a="1"/>
  <c r="W27" i="50" s="1"/>
  <c r="W28" i="50" a="1"/>
  <c r="W28" i="50" s="1"/>
  <c r="W29" i="50" a="1"/>
  <c r="W29" i="50" s="1"/>
  <c r="W30" i="50" a="1"/>
  <c r="W30" i="50" s="1"/>
  <c r="W31" i="50" a="1"/>
  <c r="W31" i="50" s="1"/>
  <c r="W32" i="50" a="1"/>
  <c r="W32" i="50" s="1"/>
  <c r="W33" i="50" a="1"/>
  <c r="W33" i="50" s="1"/>
  <c r="U5" i="50" a="1"/>
  <c r="U5" i="50" s="1"/>
  <c r="U6" i="50" a="1"/>
  <c r="U6" i="50" s="1"/>
  <c r="U7" i="50" a="1"/>
  <c r="U7" i="50" s="1"/>
  <c r="U8" i="50" a="1"/>
  <c r="U8" i="50" s="1"/>
  <c r="U9" i="50" a="1"/>
  <c r="U9" i="50" s="1"/>
  <c r="U10" i="50" a="1"/>
  <c r="U10" i="50" s="1"/>
  <c r="U11" i="50" a="1"/>
  <c r="U11" i="50" s="1"/>
  <c r="U12" i="50" a="1"/>
  <c r="U12" i="50" s="1"/>
  <c r="U13" i="50" a="1"/>
  <c r="U13" i="50" s="1"/>
  <c r="U14" i="50" a="1"/>
  <c r="U14" i="50" s="1"/>
  <c r="U15" i="50" a="1"/>
  <c r="U15" i="50" s="1"/>
  <c r="U16" i="50" a="1"/>
  <c r="U16" i="50" s="1"/>
  <c r="U17" i="50" a="1"/>
  <c r="U17" i="50" s="1"/>
  <c r="U18" i="50" a="1"/>
  <c r="U18" i="50" s="1"/>
  <c r="U19" i="50" a="1"/>
  <c r="U19" i="50" s="1"/>
  <c r="U20" i="50" a="1"/>
  <c r="U20" i="50" s="1"/>
  <c r="U21" i="50" a="1"/>
  <c r="U21" i="50" s="1"/>
  <c r="U22" i="50" a="1"/>
  <c r="U22" i="50" s="1"/>
  <c r="U23" i="50" a="1"/>
  <c r="U23" i="50" s="1"/>
  <c r="U24" i="50" a="1"/>
  <c r="U24" i="50" s="1"/>
  <c r="U25" i="50" a="1"/>
  <c r="U25" i="50" s="1"/>
  <c r="U26" i="50" a="1"/>
  <c r="U26" i="50" s="1"/>
  <c r="U27" i="50" a="1"/>
  <c r="U27" i="50" s="1"/>
  <c r="U28" i="50" a="1"/>
  <c r="U28" i="50" s="1"/>
  <c r="U29" i="50" a="1"/>
  <c r="U29" i="50" s="1"/>
  <c r="U30" i="50" a="1"/>
  <c r="U30" i="50" s="1"/>
  <c r="U31" i="50" a="1"/>
  <c r="U31" i="50" s="1"/>
  <c r="U32" i="50" a="1"/>
  <c r="U32" i="50" s="1"/>
  <c r="U33" i="50" a="1"/>
  <c r="U33" i="50" s="1"/>
  <c r="K17" i="50" a="1"/>
  <c r="K17" i="50" s="1"/>
  <c r="K20" i="50" a="1"/>
  <c r="K20" i="50" s="1"/>
  <c r="K21" i="50" a="1"/>
  <c r="K21" i="50" s="1"/>
  <c r="K22" i="50" a="1"/>
  <c r="K22" i="50" s="1"/>
  <c r="K23" i="50" a="1"/>
  <c r="K23" i="50" s="1"/>
  <c r="K24" i="50" a="1"/>
  <c r="K24" i="50" s="1"/>
  <c r="K25" i="50" a="1"/>
  <c r="K25" i="50" s="1"/>
  <c r="K26" i="50" a="1"/>
  <c r="K26" i="50" s="1"/>
  <c r="K27" i="50" a="1"/>
  <c r="K27" i="50" s="1"/>
  <c r="K28" i="50" a="1"/>
  <c r="K28" i="50" s="1"/>
  <c r="K29" i="50" a="1"/>
  <c r="K29" i="50" s="1"/>
  <c r="W5" i="49" a="1"/>
  <c r="W5" i="49" s="1"/>
  <c r="W6" i="49" a="1"/>
  <c r="W6" i="49" s="1"/>
  <c r="W7" i="49" a="1"/>
  <c r="W7" i="49" s="1"/>
  <c r="W8" i="49" a="1"/>
  <c r="W8" i="49" s="1"/>
  <c r="W9" i="49" a="1"/>
  <c r="W9" i="49" s="1"/>
  <c r="W10" i="49" a="1"/>
  <c r="W10" i="49" s="1"/>
  <c r="W11" i="49" a="1"/>
  <c r="W11" i="49" s="1"/>
  <c r="W12" i="49" a="1"/>
  <c r="W12" i="49" s="1"/>
  <c r="W13" i="49" a="1"/>
  <c r="W13" i="49" s="1"/>
  <c r="W14" i="49" a="1"/>
  <c r="W14" i="49" s="1"/>
  <c r="W15" i="49" a="1"/>
  <c r="W15" i="49" s="1"/>
  <c r="W16" i="49" a="1"/>
  <c r="W16" i="49" s="1"/>
  <c r="W17" i="49" a="1"/>
  <c r="W17" i="49" s="1"/>
  <c r="W18" i="49" a="1"/>
  <c r="W18" i="49" s="1"/>
  <c r="W19" i="49" a="1"/>
  <c r="W19" i="49" s="1"/>
  <c r="W20" i="49" a="1"/>
  <c r="W20" i="49" s="1"/>
  <c r="W21" i="49" a="1"/>
  <c r="W21" i="49" s="1"/>
  <c r="W22" i="49" a="1"/>
  <c r="W22" i="49" s="1"/>
  <c r="W23" i="49" a="1"/>
  <c r="W23" i="49" s="1"/>
  <c r="W24" i="49" a="1"/>
  <c r="W24" i="49" s="1"/>
  <c r="W25" i="49" a="1"/>
  <c r="W25" i="49" s="1"/>
  <c r="W26" i="49" a="1"/>
  <c r="W26" i="49" s="1"/>
  <c r="W27" i="49" a="1"/>
  <c r="W27" i="49" s="1"/>
  <c r="W28" i="49" a="1"/>
  <c r="W28" i="49" s="1"/>
  <c r="W29" i="49" a="1"/>
  <c r="W29" i="49" s="1"/>
  <c r="W30" i="49" a="1"/>
  <c r="W30" i="49" s="1"/>
  <c r="W31" i="49" a="1"/>
  <c r="W31" i="49" s="1"/>
  <c r="W32" i="49" a="1"/>
  <c r="W32" i="49" s="1"/>
  <c r="W33" i="49" a="1"/>
  <c r="W33" i="49" s="1"/>
  <c r="U5" i="49" a="1"/>
  <c r="U5" i="49" s="1"/>
  <c r="U6" i="49" a="1"/>
  <c r="U6" i="49" s="1"/>
  <c r="U7" i="49" a="1"/>
  <c r="U7" i="49" s="1"/>
  <c r="U8" i="49" a="1"/>
  <c r="U8" i="49" s="1"/>
  <c r="U9" i="49" a="1"/>
  <c r="U9" i="49" s="1"/>
  <c r="U10" i="49" a="1"/>
  <c r="U10" i="49" s="1"/>
  <c r="U11" i="49" a="1"/>
  <c r="U11" i="49" s="1"/>
  <c r="U12" i="49" a="1"/>
  <c r="U12" i="49" s="1"/>
  <c r="U13" i="49" a="1"/>
  <c r="U13" i="49" s="1"/>
  <c r="U14" i="49" a="1"/>
  <c r="U14" i="49" s="1"/>
  <c r="U15" i="49" a="1"/>
  <c r="U15" i="49" s="1"/>
  <c r="U16" i="49" a="1"/>
  <c r="U16" i="49" s="1"/>
  <c r="U17" i="49" a="1"/>
  <c r="U17" i="49" s="1"/>
  <c r="U18" i="49" a="1"/>
  <c r="U18" i="49" s="1"/>
  <c r="U19" i="49" a="1"/>
  <c r="U19" i="49" s="1"/>
  <c r="U20" i="49" a="1"/>
  <c r="U20" i="49" s="1"/>
  <c r="U21" i="49" a="1"/>
  <c r="U21" i="49" s="1"/>
  <c r="U22" i="49" a="1"/>
  <c r="U22" i="49" s="1"/>
  <c r="U23" i="49" a="1"/>
  <c r="U23" i="49" s="1"/>
  <c r="U24" i="49" a="1"/>
  <c r="U24" i="49" s="1"/>
  <c r="U25" i="49" a="1"/>
  <c r="U25" i="49" s="1"/>
  <c r="U26" i="49" a="1"/>
  <c r="U26" i="49" s="1"/>
  <c r="U27" i="49" a="1"/>
  <c r="U27" i="49" s="1"/>
  <c r="U28" i="49" a="1"/>
  <c r="U28" i="49" s="1"/>
  <c r="U29" i="49" a="1"/>
  <c r="U29" i="49" s="1"/>
  <c r="U30" i="49" a="1"/>
  <c r="U30" i="49" s="1"/>
  <c r="U31" i="49" a="1"/>
  <c r="U31" i="49" s="1"/>
  <c r="U32" i="49" a="1"/>
  <c r="U32" i="49" s="1"/>
  <c r="U33" i="49" a="1"/>
  <c r="U33" i="49" s="1"/>
  <c r="K12" i="49" a="1"/>
  <c r="K12" i="49" s="1"/>
  <c r="K17" i="49" a="1"/>
  <c r="K17" i="49" s="1"/>
  <c r="K21" i="49" a="1"/>
  <c r="K21" i="49" s="1"/>
  <c r="K22" i="49" a="1"/>
  <c r="K22" i="49" s="1"/>
  <c r="K23" i="49" a="1"/>
  <c r="K23" i="49" s="1"/>
  <c r="K24" i="49" a="1"/>
  <c r="K24" i="49" s="1"/>
  <c r="K25" i="49" a="1"/>
  <c r="K25" i="49" s="1"/>
  <c r="K26" i="49" a="1"/>
  <c r="K26" i="49" s="1"/>
  <c r="K27" i="49" a="1"/>
  <c r="K27" i="49" s="1"/>
  <c r="K28" i="49" a="1"/>
  <c r="K28" i="49" s="1"/>
  <c r="W5" i="48" a="1"/>
  <c r="W5" i="48" s="1"/>
  <c r="W6" i="48" a="1"/>
  <c r="W6" i="48" s="1"/>
  <c r="W7" i="48" a="1"/>
  <c r="W7" i="48" s="1"/>
  <c r="W8" i="48" a="1"/>
  <c r="W8" i="48" s="1"/>
  <c r="W9" i="48" a="1"/>
  <c r="W9" i="48" s="1"/>
  <c r="W10" i="48" a="1"/>
  <c r="W10" i="48" s="1"/>
  <c r="W11" i="48" a="1"/>
  <c r="W11" i="48" s="1"/>
  <c r="W12" i="48" a="1"/>
  <c r="W12" i="48" s="1"/>
  <c r="W13" i="48" a="1"/>
  <c r="W13" i="48" s="1"/>
  <c r="W14" i="48" a="1"/>
  <c r="W14" i="48" s="1"/>
  <c r="W15" i="48" a="1"/>
  <c r="W15" i="48" s="1"/>
  <c r="W16" i="48" a="1"/>
  <c r="W16" i="48" s="1"/>
  <c r="W17" i="48" a="1"/>
  <c r="W17" i="48" s="1"/>
  <c r="W18" i="48" a="1"/>
  <c r="W18" i="48" s="1"/>
  <c r="W19" i="48" a="1"/>
  <c r="W19" i="48" s="1"/>
  <c r="W20" i="48" a="1"/>
  <c r="W20" i="48" s="1"/>
  <c r="W21" i="48" a="1"/>
  <c r="W21" i="48" s="1"/>
  <c r="W22" i="48" a="1"/>
  <c r="W22" i="48" s="1"/>
  <c r="W23" i="48" a="1"/>
  <c r="W23" i="48" s="1"/>
  <c r="W24" i="48" a="1"/>
  <c r="W24" i="48" s="1"/>
  <c r="W25" i="48" a="1"/>
  <c r="W25" i="48" s="1"/>
  <c r="W26" i="48" a="1"/>
  <c r="W26" i="48" s="1"/>
  <c r="W27" i="48" a="1"/>
  <c r="W27" i="48" s="1"/>
  <c r="W28" i="48" a="1"/>
  <c r="W28" i="48" s="1"/>
  <c r="W29" i="48" a="1"/>
  <c r="W29" i="48" s="1"/>
  <c r="W30" i="48" a="1"/>
  <c r="W30" i="48" s="1"/>
  <c r="W31" i="48" a="1"/>
  <c r="W31" i="48" s="1"/>
  <c r="W32" i="48" a="1"/>
  <c r="W32" i="48" s="1"/>
  <c r="U5" i="48" a="1"/>
  <c r="U5" i="48" s="1"/>
  <c r="U6" i="48" a="1"/>
  <c r="U6" i="48" s="1"/>
  <c r="U7" i="48" a="1"/>
  <c r="U7" i="48" s="1"/>
  <c r="U8" i="48" a="1"/>
  <c r="U8" i="48" s="1"/>
  <c r="U9" i="48" a="1"/>
  <c r="U9" i="48" s="1"/>
  <c r="U10" i="48" a="1"/>
  <c r="U10" i="48" s="1"/>
  <c r="U11" i="48" a="1"/>
  <c r="U11" i="48" s="1"/>
  <c r="U12" i="48" a="1"/>
  <c r="U12" i="48" s="1"/>
  <c r="U13" i="48" a="1"/>
  <c r="U13" i="48" s="1"/>
  <c r="U14" i="48" a="1"/>
  <c r="U14" i="48" s="1"/>
  <c r="U15" i="48" a="1"/>
  <c r="U15" i="48" s="1"/>
  <c r="U16" i="48" a="1"/>
  <c r="U16" i="48" s="1"/>
  <c r="U17" i="48" a="1"/>
  <c r="U17" i="48" s="1"/>
  <c r="U18" i="48" a="1"/>
  <c r="U18" i="48" s="1"/>
  <c r="U19" i="48" a="1"/>
  <c r="U19" i="48" s="1"/>
  <c r="U20" i="48" a="1"/>
  <c r="U20" i="48" s="1"/>
  <c r="U21" i="48" a="1"/>
  <c r="U21" i="48" s="1"/>
  <c r="U22" i="48" a="1"/>
  <c r="U22" i="48" s="1"/>
  <c r="U23" i="48" a="1"/>
  <c r="U23" i="48" s="1"/>
  <c r="U24" i="48" a="1"/>
  <c r="U24" i="48" s="1"/>
  <c r="U25" i="48" a="1"/>
  <c r="U25" i="48" s="1"/>
  <c r="U26" i="48" a="1"/>
  <c r="U26" i="48" s="1"/>
  <c r="U27" i="48" a="1"/>
  <c r="U27" i="48" s="1"/>
  <c r="U28" i="48" a="1"/>
  <c r="U28" i="48" s="1"/>
  <c r="U29" i="48" a="1"/>
  <c r="U29" i="48" s="1"/>
  <c r="U30" i="48" a="1"/>
  <c r="U30" i="48" s="1"/>
  <c r="U31" i="48" a="1"/>
  <c r="U31" i="48" s="1"/>
  <c r="U32" i="48" a="1"/>
  <c r="U32" i="48" s="1"/>
  <c r="K12" i="48" a="1"/>
  <c r="K12" i="48" s="1"/>
  <c r="K18" i="48" a="1"/>
  <c r="K18" i="48" s="1"/>
  <c r="K19" i="48" a="1"/>
  <c r="K19" i="48" s="1"/>
  <c r="K21" i="48" a="1"/>
  <c r="K21" i="48" s="1"/>
  <c r="K22" i="48" a="1"/>
  <c r="K22" i="48" s="1"/>
  <c r="K23" i="48" a="1"/>
  <c r="K23" i="48" s="1"/>
  <c r="K24" i="48" a="1"/>
  <c r="K24" i="48" s="1"/>
  <c r="K25" i="48" a="1"/>
  <c r="K25" i="48" s="1"/>
  <c r="K26" i="48" a="1"/>
  <c r="K26" i="48" s="1"/>
  <c r="K27" i="48" a="1"/>
  <c r="K27" i="48" s="1"/>
  <c r="K28" i="48" a="1"/>
  <c r="K28" i="48" s="1"/>
  <c r="K29" i="48" a="1"/>
  <c r="K29" i="48" s="1"/>
  <c r="K32" i="48" a="1"/>
  <c r="K32" i="48" s="1"/>
  <c r="W5" i="47" a="1"/>
  <c r="W5" i="47" s="1"/>
  <c r="W6" i="47" a="1"/>
  <c r="W6" i="47" s="1"/>
  <c r="W7" i="47" a="1"/>
  <c r="W7" i="47" s="1"/>
  <c r="W8" i="47" a="1"/>
  <c r="W8" i="47" s="1"/>
  <c r="W9" i="47" a="1"/>
  <c r="W9" i="47" s="1"/>
  <c r="W10" i="47" a="1"/>
  <c r="W10" i="47" s="1"/>
  <c r="W11" i="47" a="1"/>
  <c r="W11" i="47" s="1"/>
  <c r="W12" i="47" a="1"/>
  <c r="W12" i="47" s="1"/>
  <c r="W13" i="47" a="1"/>
  <c r="W13" i="47" s="1"/>
  <c r="W14" i="47" a="1"/>
  <c r="W14" i="47" s="1"/>
  <c r="W15" i="47" a="1"/>
  <c r="W15" i="47" s="1"/>
  <c r="W16" i="47" a="1"/>
  <c r="W16" i="47" s="1"/>
  <c r="W17" i="47" a="1"/>
  <c r="W17" i="47" s="1"/>
  <c r="W18" i="47" a="1"/>
  <c r="W18" i="47" s="1"/>
  <c r="W19" i="47" a="1"/>
  <c r="W19" i="47" s="1"/>
  <c r="W20" i="47" a="1"/>
  <c r="W20" i="47" s="1"/>
  <c r="W21" i="47" a="1"/>
  <c r="W21" i="47" s="1"/>
  <c r="W22" i="47" a="1"/>
  <c r="W22" i="47" s="1"/>
  <c r="W23" i="47" a="1"/>
  <c r="W23" i="47" s="1"/>
  <c r="W24" i="47" a="1"/>
  <c r="W24" i="47" s="1"/>
  <c r="W25" i="47" a="1"/>
  <c r="W25" i="47" s="1"/>
  <c r="W26" i="47" a="1"/>
  <c r="W26" i="47" s="1"/>
  <c r="W27" i="47" a="1"/>
  <c r="W27" i="47" s="1"/>
  <c r="W28" i="47" a="1"/>
  <c r="W28" i="47" s="1"/>
  <c r="W29" i="47" a="1"/>
  <c r="W29" i="47" s="1"/>
  <c r="W30" i="47" a="1"/>
  <c r="W30" i="47" s="1"/>
  <c r="W31" i="47" a="1"/>
  <c r="W31" i="47" s="1"/>
  <c r="W32" i="47" a="1"/>
  <c r="W32" i="47" s="1"/>
  <c r="W33" i="47" a="1"/>
  <c r="W33" i="47" s="1"/>
  <c r="U5" i="47" a="1"/>
  <c r="U5" i="47" s="1"/>
  <c r="U6" i="47" a="1"/>
  <c r="U6" i="47" s="1"/>
  <c r="U7" i="47" a="1"/>
  <c r="U7" i="47" s="1"/>
  <c r="U8" i="47" a="1"/>
  <c r="U8" i="47" s="1"/>
  <c r="U9" i="47" a="1"/>
  <c r="U9" i="47" s="1"/>
  <c r="U10" i="47" a="1"/>
  <c r="U10" i="47" s="1"/>
  <c r="U11" i="47" a="1"/>
  <c r="U11" i="47" s="1"/>
  <c r="U12" i="47" a="1"/>
  <c r="U12" i="47" s="1"/>
  <c r="U13" i="47" a="1"/>
  <c r="U13" i="47" s="1"/>
  <c r="U14" i="47" a="1"/>
  <c r="U14" i="47" s="1"/>
  <c r="U15" i="47" a="1"/>
  <c r="U15" i="47" s="1"/>
  <c r="U16" i="47" a="1"/>
  <c r="U16" i="47" s="1"/>
  <c r="U17" i="47" a="1"/>
  <c r="U17" i="47" s="1"/>
  <c r="U18" i="47" a="1"/>
  <c r="U18" i="47" s="1"/>
  <c r="U19" i="47" a="1"/>
  <c r="U19" i="47" s="1"/>
  <c r="U20" i="47" a="1"/>
  <c r="U20" i="47" s="1"/>
  <c r="U21" i="47" a="1"/>
  <c r="U21" i="47" s="1"/>
  <c r="U22" i="47" a="1"/>
  <c r="U22" i="47" s="1"/>
  <c r="U23" i="47" a="1"/>
  <c r="U23" i="47" s="1"/>
  <c r="U24" i="47" a="1"/>
  <c r="U24" i="47" s="1"/>
  <c r="U25" i="47" a="1"/>
  <c r="U25" i="47" s="1"/>
  <c r="U26" i="47" a="1"/>
  <c r="U26" i="47" s="1"/>
  <c r="U27" i="47" a="1"/>
  <c r="U27" i="47" s="1"/>
  <c r="U28" i="47" a="1"/>
  <c r="U28" i="47" s="1"/>
  <c r="U29" i="47" a="1"/>
  <c r="U29" i="47" s="1"/>
  <c r="U30" i="47" a="1"/>
  <c r="U30" i="47" s="1"/>
  <c r="U31" i="47" a="1"/>
  <c r="U31" i="47" s="1"/>
  <c r="U32" i="47" a="1"/>
  <c r="U32" i="47" s="1"/>
  <c r="U33" i="47" a="1"/>
  <c r="U33" i="47" s="1"/>
  <c r="K12" i="47" a="1"/>
  <c r="K12" i="47" s="1"/>
  <c r="K13" i="47" a="1"/>
  <c r="K13" i="47" s="1"/>
  <c r="K18" i="47" a="1"/>
  <c r="K18" i="47" s="1"/>
  <c r="K19" i="47" a="1"/>
  <c r="K19" i="47" s="1"/>
  <c r="K21" i="47" a="1"/>
  <c r="K21" i="47" s="1"/>
  <c r="K22" i="47" a="1"/>
  <c r="K22" i="47" s="1"/>
  <c r="K23" i="47" a="1"/>
  <c r="K23" i="47" s="1"/>
  <c r="K24" i="47" a="1"/>
  <c r="K24" i="47" s="1"/>
  <c r="K25" i="47" a="1"/>
  <c r="K25" i="47" s="1"/>
  <c r="K26" i="47" a="1"/>
  <c r="K26" i="47" s="1"/>
  <c r="K27" i="47" a="1"/>
  <c r="K27" i="47" s="1"/>
  <c r="K28" i="47" a="1"/>
  <c r="K28" i="47" s="1"/>
  <c r="K29" i="47" a="1"/>
  <c r="K29" i="47" s="1"/>
  <c r="K30" i="47" a="1"/>
  <c r="K30" i="47" s="1"/>
  <c r="W5" i="46" a="1"/>
  <c r="W5" i="46" s="1"/>
  <c r="W6" i="46" a="1"/>
  <c r="W6" i="46" s="1"/>
  <c r="W7" i="46" a="1"/>
  <c r="W7" i="46" s="1"/>
  <c r="W8" i="46" a="1"/>
  <c r="W8" i="46" s="1"/>
  <c r="W9" i="46" a="1"/>
  <c r="W9" i="46" s="1"/>
  <c r="W10" i="46" a="1"/>
  <c r="W10" i="46" s="1"/>
  <c r="W11" i="46" a="1"/>
  <c r="W11" i="46" s="1"/>
  <c r="W12" i="46" a="1"/>
  <c r="W12" i="46" s="1"/>
  <c r="W13" i="46" a="1"/>
  <c r="W13" i="46" s="1"/>
  <c r="W14" i="46" a="1"/>
  <c r="W14" i="46" s="1"/>
  <c r="W15" i="46" a="1"/>
  <c r="W15" i="46" s="1"/>
  <c r="W16" i="46" a="1"/>
  <c r="W16" i="46" s="1"/>
  <c r="W17" i="46" a="1"/>
  <c r="W17" i="46" s="1"/>
  <c r="W18" i="46" a="1"/>
  <c r="W18" i="46" s="1"/>
  <c r="W19" i="46" a="1"/>
  <c r="W19" i="46" s="1"/>
  <c r="W20" i="46" a="1"/>
  <c r="W20" i="46" s="1"/>
  <c r="W21" i="46" a="1"/>
  <c r="W21" i="46" s="1"/>
  <c r="W22" i="46" a="1"/>
  <c r="W22" i="46" s="1"/>
  <c r="W23" i="46" a="1"/>
  <c r="W23" i="46" s="1"/>
  <c r="W24" i="46" a="1"/>
  <c r="W24" i="46" s="1"/>
  <c r="W25" i="46" a="1"/>
  <c r="W25" i="46" s="1"/>
  <c r="W26" i="46" a="1"/>
  <c r="W26" i="46" s="1"/>
  <c r="W27" i="46" a="1"/>
  <c r="W27" i="46" s="1"/>
  <c r="W28" i="46" a="1"/>
  <c r="W28" i="46" s="1"/>
  <c r="W29" i="46" a="1"/>
  <c r="W29" i="46" s="1"/>
  <c r="W30" i="46" a="1"/>
  <c r="W30" i="46" s="1"/>
  <c r="W31" i="46" a="1"/>
  <c r="W31" i="46" s="1"/>
  <c r="W32" i="46" a="1"/>
  <c r="W32" i="46" s="1"/>
  <c r="U5" i="46" a="1"/>
  <c r="U5" i="46" s="1"/>
  <c r="U6" i="46" a="1"/>
  <c r="U6" i="46" s="1"/>
  <c r="U7" i="46" a="1"/>
  <c r="U7" i="46" s="1"/>
  <c r="U8" i="46" a="1"/>
  <c r="U8" i="46" s="1"/>
  <c r="U9" i="46" a="1"/>
  <c r="U9" i="46" s="1"/>
  <c r="U10" i="46" a="1"/>
  <c r="U10" i="46" s="1"/>
  <c r="U11" i="46" a="1"/>
  <c r="U11" i="46" s="1"/>
  <c r="U12" i="46" a="1"/>
  <c r="U12" i="46" s="1"/>
  <c r="U13" i="46" a="1"/>
  <c r="U13" i="46" s="1"/>
  <c r="U14" i="46" a="1"/>
  <c r="U14" i="46" s="1"/>
  <c r="U15" i="46" a="1"/>
  <c r="U15" i="46" s="1"/>
  <c r="U16" i="46" a="1"/>
  <c r="U16" i="46" s="1"/>
  <c r="U17" i="46" a="1"/>
  <c r="U17" i="46" s="1"/>
  <c r="U18" i="46" a="1"/>
  <c r="U18" i="46" s="1"/>
  <c r="U19" i="46" a="1"/>
  <c r="U19" i="46" s="1"/>
  <c r="U20" i="46" a="1"/>
  <c r="U20" i="46" s="1"/>
  <c r="U21" i="46" a="1"/>
  <c r="U21" i="46" s="1"/>
  <c r="U22" i="46" a="1"/>
  <c r="U22" i="46" s="1"/>
  <c r="U23" i="46" a="1"/>
  <c r="U23" i="46" s="1"/>
  <c r="U24" i="46" a="1"/>
  <c r="U24" i="46" s="1"/>
  <c r="U25" i="46" a="1"/>
  <c r="U25" i="46" s="1"/>
  <c r="U26" i="46" a="1"/>
  <c r="U26" i="46" s="1"/>
  <c r="U27" i="46" a="1"/>
  <c r="U27" i="46" s="1"/>
  <c r="U28" i="46" a="1"/>
  <c r="U28" i="46" s="1"/>
  <c r="U29" i="46" a="1"/>
  <c r="U29" i="46" s="1"/>
  <c r="U30" i="46" a="1"/>
  <c r="U30" i="46" s="1"/>
  <c r="U31" i="46" a="1"/>
  <c r="U31" i="46" s="1"/>
  <c r="U32" i="46" a="1"/>
  <c r="U32" i="46" s="1"/>
  <c r="K15" i="46" a="1"/>
  <c r="K15" i="46" s="1"/>
  <c r="K17" i="46" a="1"/>
  <c r="K17" i="46" s="1"/>
  <c r="K19" i="46" a="1"/>
  <c r="K19" i="46" s="1"/>
  <c r="K21" i="46" a="1"/>
  <c r="K21" i="46" s="1"/>
  <c r="K22" i="46" a="1"/>
  <c r="K22" i="46" s="1"/>
  <c r="K23" i="46" a="1"/>
  <c r="K23" i="46" s="1"/>
  <c r="K24" i="46" a="1"/>
  <c r="K24" i="46" s="1"/>
  <c r="K25" i="46" a="1"/>
  <c r="K25" i="46" s="1"/>
  <c r="K26" i="46" a="1"/>
  <c r="K26" i="46" s="1"/>
  <c r="K27" i="46" a="1"/>
  <c r="K27" i="46" s="1"/>
  <c r="K28" i="46" a="1"/>
  <c r="K28" i="46" s="1"/>
  <c r="W5" i="45" a="1"/>
  <c r="W5" i="45" s="1"/>
  <c r="W6" i="45" a="1"/>
  <c r="W6" i="45" s="1"/>
  <c r="W7" i="45" a="1"/>
  <c r="W7" i="45" s="1"/>
  <c r="W8" i="45" a="1"/>
  <c r="W8" i="45" s="1"/>
  <c r="W9" i="45" a="1"/>
  <c r="W9" i="45" s="1"/>
  <c r="W10" i="45" a="1"/>
  <c r="W10" i="45" s="1"/>
  <c r="W11" i="45" a="1"/>
  <c r="W11" i="45" s="1"/>
  <c r="W12" i="45" a="1"/>
  <c r="W12" i="45" s="1"/>
  <c r="W13" i="45" a="1"/>
  <c r="W13" i="45" s="1"/>
  <c r="W14" i="45" a="1"/>
  <c r="W14" i="45" s="1"/>
  <c r="W15" i="45" a="1"/>
  <c r="W15" i="45" s="1"/>
  <c r="W16" i="45" a="1"/>
  <c r="W16" i="45" s="1"/>
  <c r="W17" i="45" a="1"/>
  <c r="W17" i="45" s="1"/>
  <c r="W18" i="45" a="1"/>
  <c r="W18" i="45" s="1"/>
  <c r="W19" i="45" a="1"/>
  <c r="W19" i="45" s="1"/>
  <c r="W20" i="45" a="1"/>
  <c r="W20" i="45" s="1"/>
  <c r="W21" i="45" a="1"/>
  <c r="W21" i="45" s="1"/>
  <c r="W22" i="45" a="1"/>
  <c r="W22" i="45" s="1"/>
  <c r="W23" i="45" a="1"/>
  <c r="W23" i="45" s="1"/>
  <c r="W24" i="45" a="1"/>
  <c r="W24" i="45" s="1"/>
  <c r="W25" i="45" a="1"/>
  <c r="W25" i="45" s="1"/>
  <c r="W26" i="45" a="1"/>
  <c r="W26" i="45" s="1"/>
  <c r="W27" i="45" a="1"/>
  <c r="W27" i="45" s="1"/>
  <c r="W28" i="45" a="1"/>
  <c r="W28" i="45" s="1"/>
  <c r="W29" i="45" a="1"/>
  <c r="W29" i="45" s="1"/>
  <c r="W30" i="45" a="1"/>
  <c r="W30" i="45" s="1"/>
  <c r="W31" i="45" a="1"/>
  <c r="W31" i="45" s="1"/>
  <c r="W32" i="45" a="1"/>
  <c r="W32" i="45" s="1"/>
  <c r="W33" i="45" a="1"/>
  <c r="W33" i="45" s="1"/>
  <c r="U5" i="45" a="1"/>
  <c r="U5" i="45" s="1"/>
  <c r="U6" i="45" a="1"/>
  <c r="U6" i="45" s="1"/>
  <c r="U7" i="45" a="1"/>
  <c r="U7" i="45" s="1"/>
  <c r="U8" i="45" a="1"/>
  <c r="U8" i="45" s="1"/>
  <c r="U9" i="45" a="1"/>
  <c r="U9" i="45" s="1"/>
  <c r="U10" i="45" a="1"/>
  <c r="U10" i="45" s="1"/>
  <c r="U11" i="45" a="1"/>
  <c r="U11" i="45" s="1"/>
  <c r="U12" i="45" a="1"/>
  <c r="U12" i="45" s="1"/>
  <c r="U13" i="45" a="1"/>
  <c r="U13" i="45" s="1"/>
  <c r="U14" i="45" a="1"/>
  <c r="U14" i="45" s="1"/>
  <c r="U15" i="45" a="1"/>
  <c r="U15" i="45" s="1"/>
  <c r="U16" i="45" a="1"/>
  <c r="U16" i="45" s="1"/>
  <c r="U17" i="45" a="1"/>
  <c r="U17" i="45" s="1"/>
  <c r="U18" i="45" a="1"/>
  <c r="U18" i="45" s="1"/>
  <c r="U19" i="45" a="1"/>
  <c r="U19" i="45" s="1"/>
  <c r="U20" i="45" a="1"/>
  <c r="U20" i="45" s="1"/>
  <c r="U21" i="45" a="1"/>
  <c r="U21" i="45" s="1"/>
  <c r="U22" i="45" a="1"/>
  <c r="U22" i="45" s="1"/>
  <c r="U23" i="45" a="1"/>
  <c r="U23" i="45" s="1"/>
  <c r="U24" i="45" a="1"/>
  <c r="U24" i="45" s="1"/>
  <c r="U25" i="45" a="1"/>
  <c r="U25" i="45" s="1"/>
  <c r="U26" i="45" a="1"/>
  <c r="U26" i="45" s="1"/>
  <c r="U27" i="45" a="1"/>
  <c r="U27" i="45" s="1"/>
  <c r="U28" i="45" a="1"/>
  <c r="U28" i="45" s="1"/>
  <c r="U29" i="45" a="1"/>
  <c r="U29" i="45" s="1"/>
  <c r="U30" i="45" a="1"/>
  <c r="U30" i="45" s="1"/>
  <c r="U31" i="45" a="1"/>
  <c r="U31" i="45" s="1"/>
  <c r="U32" i="45" a="1"/>
  <c r="U32" i="45" s="1"/>
  <c r="U33" i="45" a="1"/>
  <c r="U33" i="45" s="1"/>
  <c r="K14" i="45" a="1"/>
  <c r="K14" i="45" s="1"/>
  <c r="K15" i="45" a="1"/>
  <c r="K15" i="45" s="1"/>
  <c r="K21" i="45" a="1"/>
  <c r="K21" i="45" s="1"/>
  <c r="K22" i="45" a="1"/>
  <c r="K22" i="45" s="1"/>
  <c r="K23" i="45" a="1"/>
  <c r="K23" i="45" s="1"/>
  <c r="K25" i="45" a="1"/>
  <c r="K25" i="45" s="1"/>
  <c r="K26" i="45" a="1"/>
  <c r="K26" i="45" s="1"/>
  <c r="K27" i="45" a="1"/>
  <c r="K27" i="45" s="1"/>
  <c r="K28" i="45" a="1"/>
  <c r="K28" i="45" s="1"/>
  <c r="K29" i="45" a="1"/>
  <c r="K29" i="45" s="1"/>
  <c r="K30" i="45" a="1"/>
  <c r="K30" i="45" s="1"/>
  <c r="K31" i="45" a="1"/>
  <c r="K31" i="45" s="1"/>
  <c r="W5" i="27" a="1"/>
  <c r="W5" i="27" s="1"/>
  <c r="W6" i="27" a="1"/>
  <c r="W6" i="27" s="1"/>
  <c r="W7" i="27" a="1"/>
  <c r="W7" i="27" s="1"/>
  <c r="W8" i="27" a="1"/>
  <c r="W8" i="27" s="1"/>
  <c r="W9" i="27" a="1"/>
  <c r="W9" i="27" s="1"/>
  <c r="W10" i="27" a="1"/>
  <c r="W10" i="27" s="1"/>
  <c r="W11" i="27" a="1"/>
  <c r="W11" i="27" s="1"/>
  <c r="W12" i="27" a="1"/>
  <c r="W12" i="27" s="1"/>
  <c r="W13" i="27" a="1"/>
  <c r="W13" i="27" s="1"/>
  <c r="W14" i="27" a="1"/>
  <c r="W14" i="27" s="1"/>
  <c r="W15" i="27" a="1"/>
  <c r="W15" i="27" s="1"/>
  <c r="W16" i="27" a="1"/>
  <c r="W16" i="27" s="1"/>
  <c r="W17" i="27" a="1"/>
  <c r="W17" i="27" s="1"/>
  <c r="W18" i="27" a="1"/>
  <c r="W18" i="27" s="1"/>
  <c r="W19" i="27" a="1"/>
  <c r="W19" i="27" s="1"/>
  <c r="W20" i="27" a="1"/>
  <c r="W20" i="27" s="1"/>
  <c r="W21" i="27" a="1"/>
  <c r="W21" i="27" s="1"/>
  <c r="W22" i="27" a="1"/>
  <c r="W22" i="27" s="1"/>
  <c r="W23" i="27" a="1"/>
  <c r="W23" i="27" s="1"/>
  <c r="W24" i="27" a="1"/>
  <c r="W24" i="27" s="1"/>
  <c r="W25" i="27" a="1"/>
  <c r="W25" i="27" s="1"/>
  <c r="W26" i="27" a="1"/>
  <c r="W26" i="27" s="1"/>
  <c r="W27" i="27" a="1"/>
  <c r="W27" i="27" s="1"/>
  <c r="W28" i="27" a="1"/>
  <c r="W28" i="27" s="1"/>
  <c r="W29" i="27" a="1"/>
  <c r="W29" i="27" s="1"/>
  <c r="W30" i="27" a="1"/>
  <c r="W30" i="27" s="1"/>
  <c r="W31" i="27" a="1"/>
  <c r="W31" i="27" s="1"/>
  <c r="U5" i="27" a="1"/>
  <c r="U5" i="27" s="1"/>
  <c r="U6" i="27" a="1"/>
  <c r="U6" i="27" s="1"/>
  <c r="U7" i="27" a="1"/>
  <c r="U7" i="27" s="1"/>
  <c r="U8" i="27" a="1"/>
  <c r="U8" i="27" s="1"/>
  <c r="U9" i="27" a="1"/>
  <c r="U9" i="27" s="1"/>
  <c r="U10" i="27" a="1"/>
  <c r="U10" i="27" s="1"/>
  <c r="U11" i="27" a="1"/>
  <c r="U11" i="27" s="1"/>
  <c r="U12" i="27" a="1"/>
  <c r="U12" i="27" s="1"/>
  <c r="U13" i="27" a="1"/>
  <c r="U13" i="27" s="1"/>
  <c r="U14" i="27" a="1"/>
  <c r="U14" i="27" s="1"/>
  <c r="U15" i="27" a="1"/>
  <c r="U15" i="27" s="1"/>
  <c r="U16" i="27" a="1"/>
  <c r="U16" i="27" s="1"/>
  <c r="U17" i="27" a="1"/>
  <c r="U17" i="27" s="1"/>
  <c r="U18" i="27" a="1"/>
  <c r="U18" i="27" s="1"/>
  <c r="U19" i="27" a="1"/>
  <c r="U19" i="27" s="1"/>
  <c r="U20" i="27" a="1"/>
  <c r="U20" i="27" s="1"/>
  <c r="U21" i="27" a="1"/>
  <c r="U21" i="27" s="1"/>
  <c r="U22" i="27" a="1"/>
  <c r="U22" i="27" s="1"/>
  <c r="U23" i="27" a="1"/>
  <c r="U23" i="27" s="1"/>
  <c r="U24" i="27" a="1"/>
  <c r="U24" i="27" s="1"/>
  <c r="U25" i="27" a="1"/>
  <c r="U25" i="27" s="1"/>
  <c r="U26" i="27" a="1"/>
  <c r="U26" i="27" s="1"/>
  <c r="U27" i="27" a="1"/>
  <c r="U27" i="27" s="1"/>
  <c r="U28" i="27" a="1"/>
  <c r="U28" i="27" s="1"/>
  <c r="U29" i="27" a="1"/>
  <c r="U29" i="27" s="1"/>
  <c r="U30" i="27" a="1"/>
  <c r="U30" i="27" s="1"/>
  <c r="U31" i="27" a="1"/>
  <c r="U31" i="27" s="1"/>
  <c r="K12" i="27" a="1"/>
  <c r="K12" i="27" s="1"/>
  <c r="K13" i="27" a="1"/>
  <c r="K13" i="27" s="1"/>
  <c r="K20" i="27" a="1"/>
  <c r="K20" i="27" s="1"/>
  <c r="K21" i="27" a="1"/>
  <c r="K21" i="27" s="1"/>
  <c r="K23" i="27" a="1"/>
  <c r="K23" i="27" s="1"/>
  <c r="K24" i="27" a="1"/>
  <c r="K24" i="27" s="1"/>
  <c r="K25" i="27" a="1"/>
  <c r="K25" i="27" s="1"/>
  <c r="K26" i="27" a="1"/>
  <c r="K26" i="27" s="1"/>
  <c r="K30" i="27" a="1"/>
  <c r="K30" i="27" s="1"/>
  <c r="E4" i="29"/>
  <c r="C5" i="29"/>
  <c r="E5" i="29"/>
  <c r="C6" i="29"/>
  <c r="E6" i="29"/>
  <c r="C7" i="29"/>
  <c r="E7" i="29"/>
  <c r="C8" i="29"/>
  <c r="E8" i="29"/>
  <c r="C9" i="29"/>
  <c r="E9" i="29"/>
  <c r="C10" i="29"/>
  <c r="E10" i="29"/>
  <c r="C4" i="29"/>
  <c r="W5" i="29" a="1"/>
  <c r="W5" i="29" s="1"/>
  <c r="W6" i="29" a="1"/>
  <c r="W6" i="29" s="1"/>
  <c r="W7" i="29" a="1"/>
  <c r="W7" i="29" s="1"/>
  <c r="W8" i="29" a="1"/>
  <c r="W8" i="29" s="1"/>
  <c r="W9" i="29" a="1"/>
  <c r="W9" i="29" s="1"/>
  <c r="W10" i="29" a="1"/>
  <c r="W10" i="29" s="1"/>
  <c r="W11" i="29" a="1"/>
  <c r="W11" i="29" s="1"/>
  <c r="W12" i="29" a="1"/>
  <c r="W12" i="29" s="1"/>
  <c r="W13" i="29" a="1"/>
  <c r="W13" i="29" s="1"/>
  <c r="W14" i="29" a="1"/>
  <c r="W14" i="29" s="1"/>
  <c r="W15" i="29" a="1"/>
  <c r="W15" i="29" s="1"/>
  <c r="W16" i="29" a="1"/>
  <c r="W16" i="29" s="1"/>
  <c r="W17" i="29" a="1"/>
  <c r="W17" i="29" s="1"/>
  <c r="W18" i="29" a="1"/>
  <c r="W18" i="29" s="1"/>
  <c r="W19" i="29" a="1"/>
  <c r="W19" i="29" s="1"/>
  <c r="W20" i="29" a="1"/>
  <c r="W20" i="29" s="1"/>
  <c r="W21" i="29" a="1"/>
  <c r="W21" i="29" s="1"/>
  <c r="W22" i="29" a="1"/>
  <c r="W22" i="29" s="1"/>
  <c r="W23" i="29" a="1"/>
  <c r="W23" i="29" s="1"/>
  <c r="W24" i="29" a="1"/>
  <c r="W24" i="29" s="1"/>
  <c r="W25" i="29" a="1"/>
  <c r="W25" i="29" s="1"/>
  <c r="W26" i="29" a="1"/>
  <c r="W26" i="29" s="1"/>
  <c r="W27" i="29" a="1"/>
  <c r="W27" i="29" s="1"/>
  <c r="W28" i="29" a="1"/>
  <c r="W28" i="29" s="1"/>
  <c r="W29" i="29" a="1"/>
  <c r="W29" i="29" s="1"/>
  <c r="W30" i="29" a="1"/>
  <c r="W30" i="29" s="1"/>
  <c r="W31" i="29" a="1"/>
  <c r="W31" i="29" s="1"/>
  <c r="W32" i="29" a="1"/>
  <c r="W32" i="29" s="1"/>
  <c r="W33" i="29" a="1"/>
  <c r="W33" i="29" s="1"/>
  <c r="U5" i="29" a="1"/>
  <c r="U5" i="29" s="1"/>
  <c r="U6" i="29" a="1"/>
  <c r="U6" i="29" s="1"/>
  <c r="U7" i="29" a="1"/>
  <c r="U7" i="29" s="1"/>
  <c r="U8" i="29" a="1"/>
  <c r="U8" i="29" s="1"/>
  <c r="U9" i="29" a="1"/>
  <c r="U9" i="29" s="1"/>
  <c r="U10" i="29" a="1"/>
  <c r="U10" i="29" s="1"/>
  <c r="U11" i="29" a="1"/>
  <c r="U11" i="29" s="1"/>
  <c r="U12" i="29" a="1"/>
  <c r="U12" i="29" s="1"/>
  <c r="U13" i="29" a="1"/>
  <c r="U13" i="29" s="1"/>
  <c r="U14" i="29" a="1"/>
  <c r="U14" i="29" s="1"/>
  <c r="U15" i="29" a="1"/>
  <c r="U15" i="29" s="1"/>
  <c r="U16" i="29" a="1"/>
  <c r="U16" i="29" s="1"/>
  <c r="U17" i="29" a="1"/>
  <c r="U17" i="29" s="1"/>
  <c r="U18" i="29" a="1"/>
  <c r="U18" i="29" s="1"/>
  <c r="U19" i="29" a="1"/>
  <c r="U19" i="29" s="1"/>
  <c r="U20" i="29" a="1"/>
  <c r="U20" i="29" s="1"/>
  <c r="U21" i="29" a="1"/>
  <c r="U21" i="29" s="1"/>
  <c r="U22" i="29" a="1"/>
  <c r="U22" i="29" s="1"/>
  <c r="U23" i="29" a="1"/>
  <c r="U23" i="29" s="1"/>
  <c r="U24" i="29" a="1"/>
  <c r="U24" i="29" s="1"/>
  <c r="U25" i="29" a="1"/>
  <c r="U25" i="29" s="1"/>
  <c r="U26" i="29" a="1"/>
  <c r="U26" i="29" s="1"/>
  <c r="U27" i="29" a="1"/>
  <c r="U27" i="29" s="1"/>
  <c r="U28" i="29" a="1"/>
  <c r="U28" i="29" s="1"/>
  <c r="U29" i="29" a="1"/>
  <c r="U29" i="29" s="1"/>
  <c r="U30" i="29" a="1"/>
  <c r="U30" i="29" s="1"/>
  <c r="U31" i="29" a="1"/>
  <c r="U31" i="29" s="1"/>
  <c r="U32" i="29" a="1"/>
  <c r="U32" i="29" s="1"/>
  <c r="U33" i="29" a="1"/>
  <c r="U33" i="29" s="1"/>
  <c r="K16" i="29" a="1"/>
  <c r="K16" i="29" s="1"/>
  <c r="K18" i="29" a="1"/>
  <c r="K18" i="29" s="1"/>
  <c r="K21" i="29" a="1"/>
  <c r="K21" i="29" s="1"/>
  <c r="K22" i="29" a="1"/>
  <c r="K22" i="29" s="1"/>
  <c r="K23" i="29" a="1"/>
  <c r="K23" i="29" s="1"/>
  <c r="K24" i="29" a="1"/>
  <c r="K24" i="29" s="1"/>
  <c r="K25" i="29" a="1"/>
  <c r="K25" i="29" s="1"/>
  <c r="K26" i="29" a="1"/>
  <c r="K26" i="29" s="1"/>
  <c r="K27" i="29" a="1"/>
  <c r="K27" i="29" s="1"/>
  <c r="K28" i="29" a="1"/>
  <c r="K28" i="29" s="1"/>
  <c r="AW1" i="44"/>
  <c r="B12" i="27"/>
  <c r="AK11" i="54"/>
  <c r="BE13" i="44" s="1"/>
  <c r="AK10" i="54"/>
  <c r="BC13" i="44" s="1"/>
  <c r="AK9" i="54"/>
  <c r="BA13" i="44" s="1"/>
  <c r="AK8" i="54"/>
  <c r="AY13" i="44" s="1"/>
  <c r="AK7" i="54"/>
  <c r="AW13" i="44" s="1"/>
  <c r="AK6" i="54"/>
  <c r="AU13" i="44" s="1"/>
  <c r="AK5" i="54" a="1"/>
  <c r="AK5" i="54" s="1"/>
  <c r="AS13" i="44" s="1"/>
  <c r="AK4" i="54" a="1"/>
  <c r="AK4" i="54" s="1"/>
  <c r="AQ13" i="44" s="1"/>
  <c r="AK3" i="54" a="1"/>
  <c r="AK3" i="54" s="1"/>
  <c r="AO13" i="44" s="1"/>
  <c r="AK11" i="53"/>
  <c r="BE12" i="44" s="1"/>
  <c r="AK10" i="53"/>
  <c r="BC12" i="44" s="1"/>
  <c r="AK9" i="53"/>
  <c r="BA12" i="44" s="1"/>
  <c r="AK8" i="53"/>
  <c r="AY12" i="44" s="1"/>
  <c r="AK7" i="53"/>
  <c r="AW12" i="44" s="1"/>
  <c r="AK6" i="53"/>
  <c r="AU12" i="44" s="1"/>
  <c r="AK5" i="53" a="1"/>
  <c r="AK5" i="53" s="1"/>
  <c r="AS12" i="44" s="1"/>
  <c r="AK4" i="53" a="1"/>
  <c r="AK4" i="53" s="1"/>
  <c r="AQ12" i="44" s="1"/>
  <c r="AK3" i="53" a="1"/>
  <c r="AK3" i="53" s="1"/>
  <c r="AO12" i="44" s="1"/>
  <c r="AK11" i="52"/>
  <c r="BE11" i="44" s="1"/>
  <c r="AK10" i="52"/>
  <c r="BC11" i="44" s="1"/>
  <c r="AK9" i="52"/>
  <c r="BA11" i="44" s="1"/>
  <c r="AK8" i="52"/>
  <c r="AY11" i="44" s="1"/>
  <c r="AK7" i="52"/>
  <c r="AW11" i="44" s="1"/>
  <c r="AK6" i="52"/>
  <c r="AU11" i="44" s="1"/>
  <c r="AK5" i="52" a="1"/>
  <c r="AK5" i="52" s="1"/>
  <c r="AS11" i="44" s="1"/>
  <c r="AK4" i="52" a="1"/>
  <c r="AK4" i="52" s="1"/>
  <c r="AQ11" i="44" s="1"/>
  <c r="AK3" i="52" a="1"/>
  <c r="AK3" i="52" s="1"/>
  <c r="AO11" i="44" s="1"/>
  <c r="AK11" i="51"/>
  <c r="BE10" i="44" s="1"/>
  <c r="AK10" i="51"/>
  <c r="BC10" i="44" s="1"/>
  <c r="AK9" i="51"/>
  <c r="BA10" i="44" s="1"/>
  <c r="AK8" i="51"/>
  <c r="AY10" i="44" s="1"/>
  <c r="AK7" i="51"/>
  <c r="AW10" i="44" s="1"/>
  <c r="AK6" i="51"/>
  <c r="AU10" i="44" s="1"/>
  <c r="AK5" i="51" a="1"/>
  <c r="AK5" i="51" s="1"/>
  <c r="AS10" i="44" s="1"/>
  <c r="AK4" i="51" a="1"/>
  <c r="AK4" i="51" s="1"/>
  <c r="AQ10" i="44" s="1"/>
  <c r="AK3" i="51" a="1"/>
  <c r="AK3" i="51" s="1"/>
  <c r="AO10" i="44" s="1"/>
  <c r="AK11" i="50"/>
  <c r="BE9" i="44" s="1"/>
  <c r="AK10" i="50"/>
  <c r="BC9" i="44" s="1"/>
  <c r="AK9" i="50"/>
  <c r="BA9" i="44" s="1"/>
  <c r="AK8" i="50"/>
  <c r="AY9" i="44" s="1"/>
  <c r="AK7" i="50"/>
  <c r="AW9" i="44" s="1"/>
  <c r="AK6" i="50"/>
  <c r="AU9" i="44" s="1"/>
  <c r="AK5" i="50" a="1"/>
  <c r="AK5" i="50" s="1"/>
  <c r="AS9" i="44" s="1"/>
  <c r="AK4" i="50" a="1"/>
  <c r="AK4" i="50" s="1"/>
  <c r="AQ9" i="44" s="1"/>
  <c r="AK3" i="50" a="1"/>
  <c r="AK3" i="50" s="1"/>
  <c r="AO9" i="44" s="1"/>
  <c r="AK11" i="49"/>
  <c r="AK10" i="49"/>
  <c r="AK9" i="49"/>
  <c r="AK8" i="49"/>
  <c r="AK7" i="49"/>
  <c r="AK6" i="49"/>
  <c r="AK5" i="49" a="1"/>
  <c r="AK5" i="49" s="1"/>
  <c r="AK4" i="49" a="1"/>
  <c r="AK4" i="49" s="1"/>
  <c r="AK3" i="49" a="1"/>
  <c r="AK3" i="49" s="1"/>
  <c r="AK11" i="48"/>
  <c r="AK10" i="48"/>
  <c r="AK9" i="48"/>
  <c r="AK8" i="48"/>
  <c r="AK7" i="48"/>
  <c r="AK6" i="48"/>
  <c r="AK5" i="48" a="1"/>
  <c r="AK5" i="48" s="1"/>
  <c r="AK4" i="48" a="1"/>
  <c r="AK4" i="48" s="1"/>
  <c r="AK3" i="48" a="1"/>
  <c r="AK3" i="48" s="1"/>
  <c r="AK11" i="47"/>
  <c r="AK10" i="47"/>
  <c r="AK9" i="47"/>
  <c r="AK8" i="47"/>
  <c r="AK7" i="47"/>
  <c r="AK6" i="47"/>
  <c r="AK5" i="47" a="1"/>
  <c r="AK5" i="47" s="1"/>
  <c r="AK4" i="47" a="1"/>
  <c r="AK4" i="47" s="1"/>
  <c r="AK3" i="47" a="1"/>
  <c r="AK3" i="47" s="1"/>
  <c r="AK11" i="46"/>
  <c r="AK10" i="46"/>
  <c r="AK9" i="46"/>
  <c r="AK8" i="46"/>
  <c r="AK7" i="46"/>
  <c r="AK6" i="46"/>
  <c r="AK5" i="46" a="1"/>
  <c r="AK5" i="46" s="1"/>
  <c r="AK4" i="46" a="1"/>
  <c r="AK4" i="46" s="1"/>
  <c r="AK3" i="46" a="1"/>
  <c r="AK3" i="46" s="1"/>
  <c r="AK11" i="45"/>
  <c r="AK10" i="45"/>
  <c r="AK9" i="45"/>
  <c r="AK8" i="45"/>
  <c r="AK7" i="45"/>
  <c r="AK6" i="45"/>
  <c r="AK5" i="45" a="1"/>
  <c r="AK5" i="45" s="1"/>
  <c r="AK4" i="45" a="1"/>
  <c r="AK4" i="45" s="1"/>
  <c r="AK3" i="45" a="1"/>
  <c r="AK3" i="45" s="1"/>
  <c r="AK11" i="27"/>
  <c r="BE3" i="44" s="1"/>
  <c r="BF3" i="44" s="1"/>
  <c r="AK10" i="27"/>
  <c r="BC3" i="44" s="1"/>
  <c r="BD3" i="44" s="1"/>
  <c r="AK9" i="27"/>
  <c r="BA3" i="44" s="1"/>
  <c r="BB3" i="44" s="1"/>
  <c r="AK8" i="27"/>
  <c r="AY3" i="44" s="1"/>
  <c r="AZ3" i="44" s="1"/>
  <c r="AK7" i="27"/>
  <c r="AW3" i="44" s="1"/>
  <c r="AX3" i="44" s="1"/>
  <c r="AK6" i="27"/>
  <c r="AU3" i="44" s="1"/>
  <c r="AV3" i="44" s="1"/>
  <c r="AK5" i="27" a="1"/>
  <c r="AK5" i="27" s="1"/>
  <c r="AS3" i="44" s="1"/>
  <c r="AT3" i="44" s="1"/>
  <c r="AK4" i="27" a="1"/>
  <c r="AK4" i="27" s="1"/>
  <c r="AQ3" i="44" s="1"/>
  <c r="AR3" i="44" s="1"/>
  <c r="AK3" i="27" a="1"/>
  <c r="AK3" i="27" s="1"/>
  <c r="AO3" i="44" s="1"/>
  <c r="AP3" i="44" s="1"/>
  <c r="AK7" i="29"/>
  <c r="AW2" i="44" s="1"/>
  <c r="AX2" i="44" s="1"/>
  <c r="AK8" i="29"/>
  <c r="AY2" i="44" s="1"/>
  <c r="AZ2" i="44" s="1"/>
  <c r="AK9" i="29"/>
  <c r="BA2" i="44" s="1"/>
  <c r="BB2" i="44" s="1"/>
  <c r="AK10" i="29"/>
  <c r="BC2" i="44" s="1"/>
  <c r="BD2" i="44" s="1"/>
  <c r="AK11" i="29"/>
  <c r="BE2" i="44" s="1"/>
  <c r="BF2" i="44" s="1"/>
  <c r="AK6" i="29"/>
  <c r="AU2" i="44" s="1"/>
  <c r="AV2" i="44" s="1"/>
  <c r="AK3" i="29" a="1"/>
  <c r="AK3" i="29" s="1"/>
  <c r="AO2" i="44" s="1"/>
  <c r="AP2" i="44" s="1"/>
  <c r="AK4" i="29" a="1"/>
  <c r="AK4" i="29" s="1"/>
  <c r="AQ2" i="44" s="1"/>
  <c r="AR2" i="44" s="1"/>
  <c r="AK5" i="29" a="1"/>
  <c r="AK5" i="29" s="1"/>
  <c r="AS2" i="44" s="1"/>
  <c r="AT2" i="44" s="1"/>
  <c r="B15" i="16"/>
  <c r="B16" i="16"/>
  <c r="AE3" i="52"/>
  <c r="AE33" i="52"/>
  <c r="L48" i="52"/>
  <c r="AB11" i="44" s="1"/>
  <c r="L47" i="52"/>
  <c r="Z11" i="44" s="1"/>
  <c r="L51" i="54"/>
  <c r="G51" i="54"/>
  <c r="G50" i="54"/>
  <c r="G49" i="54"/>
  <c r="L48" i="54"/>
  <c r="AB13" i="44" s="1"/>
  <c r="G48" i="54"/>
  <c r="L47" i="54"/>
  <c r="Z13" i="44" s="1"/>
  <c r="G47" i="54"/>
  <c r="AO33" i="54"/>
  <c r="K33" i="54" s="1" a="1"/>
  <c r="K33" i="54" s="1"/>
  <c r="AN33" i="54"/>
  <c r="M33" i="54" s="1" a="1"/>
  <c r="M33" i="54" s="1"/>
  <c r="AE33" i="54"/>
  <c r="AC33" i="54"/>
  <c r="AB33" i="54"/>
  <c r="AO32" i="54"/>
  <c r="K32" i="54" s="1" a="1"/>
  <c r="K32" i="54" s="1"/>
  <c r="AN32" i="54"/>
  <c r="M32" i="54" s="1" a="1"/>
  <c r="M32" i="54" s="1"/>
  <c r="AE32" i="54"/>
  <c r="AC32" i="54"/>
  <c r="AB32" i="54"/>
  <c r="AO31" i="54"/>
  <c r="K31" i="54" s="1" a="1"/>
  <c r="K31" i="54" s="1"/>
  <c r="AN31" i="54"/>
  <c r="M31" i="54" s="1" a="1"/>
  <c r="M31" i="54" s="1"/>
  <c r="AE31" i="54"/>
  <c r="AC31" i="54"/>
  <c r="AB31" i="54"/>
  <c r="AO30" i="54"/>
  <c r="K30" i="54" s="1" a="1"/>
  <c r="K30" i="54" s="1"/>
  <c r="AN30" i="54"/>
  <c r="M30" i="54" s="1" a="1"/>
  <c r="M30" i="54" s="1"/>
  <c r="AE30" i="54"/>
  <c r="AC30" i="54"/>
  <c r="AB30" i="54"/>
  <c r="AO29" i="54"/>
  <c r="K29" i="54" s="1" a="1"/>
  <c r="K29" i="54" s="1"/>
  <c r="AN29" i="54"/>
  <c r="M29" i="54" s="1" a="1"/>
  <c r="M29" i="54" s="1"/>
  <c r="AE29" i="54"/>
  <c r="AC29" i="54"/>
  <c r="AB29" i="54"/>
  <c r="AO28" i="54"/>
  <c r="K28" i="54" s="1" a="1"/>
  <c r="K28" i="54" s="1"/>
  <c r="AN28" i="54"/>
  <c r="M28" i="54" s="1" a="1"/>
  <c r="M28" i="54" s="1"/>
  <c r="AE28" i="54"/>
  <c r="AC28" i="54"/>
  <c r="AB28" i="54"/>
  <c r="AO27" i="54"/>
  <c r="K27" i="54" s="1" a="1"/>
  <c r="K27" i="54" s="1"/>
  <c r="AN27" i="54"/>
  <c r="M27" i="54" s="1" a="1"/>
  <c r="M27" i="54" s="1"/>
  <c r="AE27" i="54"/>
  <c r="AC27" i="54"/>
  <c r="AB27" i="54"/>
  <c r="AO26" i="54"/>
  <c r="K26" i="54" s="1" a="1"/>
  <c r="K26" i="54" s="1"/>
  <c r="AN26" i="54"/>
  <c r="M26" i="54" s="1" a="1"/>
  <c r="M26" i="54" s="1"/>
  <c r="AE26" i="54"/>
  <c r="AC26" i="54"/>
  <c r="AB26" i="54"/>
  <c r="AO25" i="54"/>
  <c r="K25" i="54" s="1" a="1"/>
  <c r="K25" i="54" s="1"/>
  <c r="AN25" i="54"/>
  <c r="M25" i="54" s="1" a="1"/>
  <c r="M25" i="54" s="1"/>
  <c r="AE25" i="54"/>
  <c r="AC25" i="54"/>
  <c r="AB25" i="54"/>
  <c r="AO24" i="54"/>
  <c r="K24" i="54" s="1" a="1"/>
  <c r="K24" i="54" s="1"/>
  <c r="AN24" i="54"/>
  <c r="M24" i="54" s="1" a="1"/>
  <c r="M24" i="54" s="1"/>
  <c r="AE24" i="54"/>
  <c r="AC24" i="54"/>
  <c r="AB24" i="54"/>
  <c r="AO23" i="54"/>
  <c r="K23" i="54" s="1" a="1"/>
  <c r="K23" i="54" s="1"/>
  <c r="AN23" i="54"/>
  <c r="M23" i="54" s="1" a="1"/>
  <c r="M23" i="54" s="1"/>
  <c r="AE23" i="54"/>
  <c r="AC23" i="54"/>
  <c r="AB23" i="54"/>
  <c r="AO22" i="54"/>
  <c r="K22" i="54" s="1" a="1"/>
  <c r="K22" i="54" s="1"/>
  <c r="AN22" i="54"/>
  <c r="M22" i="54" s="1" a="1"/>
  <c r="M22" i="54" s="1"/>
  <c r="AE22" i="54"/>
  <c r="AC22" i="54"/>
  <c r="AB22" i="54"/>
  <c r="AO21" i="54"/>
  <c r="K21" i="54" s="1" a="1"/>
  <c r="K21" i="54" s="1"/>
  <c r="AN21" i="54"/>
  <c r="M21" i="54" s="1" a="1"/>
  <c r="M21" i="54" s="1"/>
  <c r="AE21" i="54"/>
  <c r="AC21" i="54"/>
  <c r="AB21" i="54"/>
  <c r="AO20" i="54"/>
  <c r="K20" i="54" s="1" a="1"/>
  <c r="K20" i="54" s="1"/>
  <c r="AN20" i="54"/>
  <c r="M20" i="54" s="1" a="1"/>
  <c r="M20" i="54" s="1"/>
  <c r="AE20" i="54"/>
  <c r="AC20" i="54"/>
  <c r="AB20" i="54"/>
  <c r="AO19" i="54"/>
  <c r="K19" i="54" s="1" a="1"/>
  <c r="K19" i="54" s="1"/>
  <c r="AN19" i="54"/>
  <c r="M19" i="54" s="1" a="1"/>
  <c r="M19" i="54" s="1"/>
  <c r="AE19" i="54"/>
  <c r="AC19" i="54"/>
  <c r="AB19" i="54"/>
  <c r="AO18" i="54"/>
  <c r="K18" i="54" s="1" a="1"/>
  <c r="K18" i="54" s="1"/>
  <c r="AN18" i="54"/>
  <c r="M18" i="54" s="1" a="1"/>
  <c r="M18" i="54" s="1"/>
  <c r="AE18" i="54"/>
  <c r="AC18" i="54"/>
  <c r="AB18" i="54"/>
  <c r="AO17" i="54"/>
  <c r="K17" i="54" s="1" a="1"/>
  <c r="K17" i="54" s="1"/>
  <c r="AN17" i="54"/>
  <c r="M17" i="54" s="1" a="1"/>
  <c r="M17" i="54" s="1"/>
  <c r="AE17" i="54"/>
  <c r="AC17" i="54"/>
  <c r="AB17" i="54"/>
  <c r="AO16" i="54"/>
  <c r="K16" i="54" s="1" a="1"/>
  <c r="K16" i="54" s="1"/>
  <c r="AN16" i="54"/>
  <c r="M16" i="54" s="1" a="1"/>
  <c r="M16" i="54" s="1"/>
  <c r="AE16" i="54"/>
  <c r="AC16" i="54"/>
  <c r="AB16" i="54"/>
  <c r="AO15" i="54"/>
  <c r="K15" i="54" s="1" a="1"/>
  <c r="K15" i="54" s="1"/>
  <c r="AN15" i="54"/>
  <c r="M15" i="54" s="1" a="1"/>
  <c r="M15" i="54" s="1"/>
  <c r="AE15" i="54"/>
  <c r="AC15" i="54"/>
  <c r="AB15" i="54"/>
  <c r="AO14" i="54"/>
  <c r="K14" i="54" s="1" a="1"/>
  <c r="K14" i="54" s="1"/>
  <c r="AN14" i="54"/>
  <c r="M14" i="54" s="1" a="1"/>
  <c r="M14" i="54" s="1"/>
  <c r="AE14" i="54"/>
  <c r="AC14" i="54"/>
  <c r="AB14" i="54"/>
  <c r="AO13" i="54"/>
  <c r="K13" i="54" s="1" a="1"/>
  <c r="K13" i="54" s="1"/>
  <c r="AN13" i="54"/>
  <c r="M13" i="54" s="1" a="1"/>
  <c r="M13" i="54" s="1"/>
  <c r="AE13" i="54"/>
  <c r="AC13" i="54"/>
  <c r="AB13" i="54"/>
  <c r="AO12" i="54"/>
  <c r="K12" i="54" s="1" a="1"/>
  <c r="K12" i="54" s="1"/>
  <c r="AN12" i="54"/>
  <c r="M12" i="54" s="1" a="1"/>
  <c r="M12" i="54" s="1"/>
  <c r="AE12" i="54"/>
  <c r="AC12" i="54"/>
  <c r="AB12" i="54"/>
  <c r="AO11" i="54"/>
  <c r="K11" i="54" s="1" a="1"/>
  <c r="K11" i="54" s="1"/>
  <c r="AN11" i="54"/>
  <c r="M11" i="54" s="1" a="1"/>
  <c r="M11" i="54" s="1"/>
  <c r="AE11" i="54"/>
  <c r="AC11" i="54"/>
  <c r="AB11" i="54"/>
  <c r="B12" i="54"/>
  <c r="AO10" i="54"/>
  <c r="K10" i="54" s="1" a="1"/>
  <c r="K10" i="54" s="1"/>
  <c r="AN10" i="54"/>
  <c r="M10" i="54" s="1" a="1"/>
  <c r="M10" i="54" s="1"/>
  <c r="AE10" i="54"/>
  <c r="AC10" i="54"/>
  <c r="AB10" i="54"/>
  <c r="Z10" i="54"/>
  <c r="E10" i="54"/>
  <c r="C10" i="54"/>
  <c r="AO9" i="54"/>
  <c r="K9" i="54" s="1" a="1"/>
  <c r="K9" i="54" s="1"/>
  <c r="AN9" i="54"/>
  <c r="M9" i="54" s="1" a="1"/>
  <c r="M9" i="54" s="1"/>
  <c r="AE9" i="54"/>
  <c r="AC9" i="54"/>
  <c r="AB9" i="54"/>
  <c r="E9" i="54"/>
  <c r="C9" i="54"/>
  <c r="AO8" i="54"/>
  <c r="K8" i="54" s="1" a="1"/>
  <c r="K8" i="54" s="1"/>
  <c r="AN8" i="54"/>
  <c r="M8" i="54" s="1" a="1"/>
  <c r="M8" i="54" s="1"/>
  <c r="AE8" i="54"/>
  <c r="AC8" i="54"/>
  <c r="AB8" i="54"/>
  <c r="E8" i="54"/>
  <c r="C8" i="54"/>
  <c r="AO7" i="54"/>
  <c r="K7" i="54" s="1" a="1"/>
  <c r="K7" i="54" s="1"/>
  <c r="AN7" i="54"/>
  <c r="M7" i="54" s="1" a="1"/>
  <c r="M7" i="54" s="1"/>
  <c r="AE7" i="54"/>
  <c r="AC7" i="54"/>
  <c r="AB7" i="54"/>
  <c r="Z7" i="54"/>
  <c r="E7" i="54"/>
  <c r="C7" i="54"/>
  <c r="AO6" i="54"/>
  <c r="K6" i="54" s="1" a="1"/>
  <c r="K6" i="54" s="1"/>
  <c r="AN6" i="54"/>
  <c r="M6" i="54" s="1" a="1"/>
  <c r="M6" i="54" s="1"/>
  <c r="AE6" i="54"/>
  <c r="AC6" i="54"/>
  <c r="AB6" i="54"/>
  <c r="E6" i="54"/>
  <c r="C6" i="54"/>
  <c r="AO5" i="54"/>
  <c r="K5" i="54" s="1" a="1"/>
  <c r="K5" i="54" s="1"/>
  <c r="AN5" i="54"/>
  <c r="M5" i="54" s="1" a="1"/>
  <c r="M5" i="54" s="1"/>
  <c r="AI5" i="54"/>
  <c r="AE5" i="54"/>
  <c r="AC5" i="54"/>
  <c r="AB5" i="54"/>
  <c r="E5" i="54"/>
  <c r="C5" i="54"/>
  <c r="AO4" i="54"/>
  <c r="K4" i="54" s="1" a="1"/>
  <c r="K4" i="54" s="1"/>
  <c r="AN4" i="54"/>
  <c r="M4" i="54" s="1" a="1"/>
  <c r="M4" i="54" s="1"/>
  <c r="AI4" i="54"/>
  <c r="AE4" i="54"/>
  <c r="AC4" i="54"/>
  <c r="AB4" i="54"/>
  <c r="Z4" i="54"/>
  <c r="W4" i="54" a="1"/>
  <c r="W4" i="54" s="1"/>
  <c r="U4" i="54" a="1"/>
  <c r="U4" i="54" s="1"/>
  <c r="E4" i="54"/>
  <c r="C4" i="54"/>
  <c r="AO3" i="54"/>
  <c r="K3" i="54" s="1" a="1"/>
  <c r="K3" i="54" s="1"/>
  <c r="AN3" i="54"/>
  <c r="M3" i="54" s="1" a="1"/>
  <c r="M3" i="54" s="1"/>
  <c r="AI3" i="54"/>
  <c r="AH3" i="54"/>
  <c r="AL13" i="44" s="1"/>
  <c r="AG3" i="54" a="1"/>
  <c r="AG3" i="54" s="1"/>
  <c r="L50" i="54" s="1"/>
  <c r="AJ13" i="44" s="1"/>
  <c r="AF3" i="54" a="1"/>
  <c r="AF3" i="54" s="1"/>
  <c r="L49" i="54" s="1"/>
  <c r="AH13" i="44" s="1"/>
  <c r="AE3" i="54"/>
  <c r="AC3" i="54"/>
  <c r="AB3" i="54"/>
  <c r="W3" i="54" a="1"/>
  <c r="W3" i="54" s="1"/>
  <c r="U3" i="54" a="1"/>
  <c r="U3" i="54" s="1"/>
  <c r="B3" i="54"/>
  <c r="T2" i="54"/>
  <c r="I2" i="54"/>
  <c r="AH1" i="54"/>
  <c r="AG1" i="54"/>
  <c r="AF1" i="54"/>
  <c r="X1" i="54"/>
  <c r="V1" i="54"/>
  <c r="T1" i="54"/>
  <c r="S1" i="54"/>
  <c r="R1" i="54"/>
  <c r="Q1" i="54"/>
  <c r="O1" i="54"/>
  <c r="N1" i="54"/>
  <c r="J1" i="54"/>
  <c r="I1" i="54"/>
  <c r="H1" i="54"/>
  <c r="L50" i="53"/>
  <c r="G50" i="53"/>
  <c r="G49" i="53"/>
  <c r="G48" i="53"/>
  <c r="L47" i="53"/>
  <c r="AB12" i="44" s="1"/>
  <c r="G47" i="53"/>
  <c r="L46" i="53"/>
  <c r="Z12" i="44" s="1"/>
  <c r="G46" i="53"/>
  <c r="AO32" i="53"/>
  <c r="K32" i="53" s="1" a="1"/>
  <c r="K32" i="53" s="1"/>
  <c r="AN32" i="53"/>
  <c r="M32" i="53" s="1" a="1"/>
  <c r="M32" i="53" s="1"/>
  <c r="AE32" i="53"/>
  <c r="AC32" i="53"/>
  <c r="AB32" i="53"/>
  <c r="AO31" i="53"/>
  <c r="K31" i="53" s="1" a="1"/>
  <c r="K31" i="53" s="1"/>
  <c r="AN31" i="53"/>
  <c r="M31" i="53" s="1" a="1"/>
  <c r="M31" i="53" s="1"/>
  <c r="AE31" i="53"/>
  <c r="AC31" i="53"/>
  <c r="AB31" i="53"/>
  <c r="AO30" i="53"/>
  <c r="K30" i="53" s="1" a="1"/>
  <c r="K30" i="53" s="1"/>
  <c r="AN30" i="53"/>
  <c r="M30" i="53" s="1" a="1"/>
  <c r="M30" i="53" s="1"/>
  <c r="AE30" i="53"/>
  <c r="AC30" i="53"/>
  <c r="AB30" i="53"/>
  <c r="AO29" i="53"/>
  <c r="K29" i="53" s="1" a="1"/>
  <c r="K29" i="53" s="1"/>
  <c r="AN29" i="53"/>
  <c r="M29" i="53" s="1" a="1"/>
  <c r="M29" i="53" s="1"/>
  <c r="AE29" i="53"/>
  <c r="AC29" i="53"/>
  <c r="AB29" i="53"/>
  <c r="AO28" i="53"/>
  <c r="K28" i="53" s="1" a="1"/>
  <c r="K28" i="53" s="1"/>
  <c r="AN28" i="53"/>
  <c r="M28" i="53" s="1" a="1"/>
  <c r="M28" i="53" s="1"/>
  <c r="AE28" i="53"/>
  <c r="AC28" i="53"/>
  <c r="AB28" i="53"/>
  <c r="AO27" i="53"/>
  <c r="K27" i="53" s="1" a="1"/>
  <c r="K27" i="53" s="1"/>
  <c r="AN27" i="53"/>
  <c r="M27" i="53" s="1" a="1"/>
  <c r="M27" i="53" s="1"/>
  <c r="AE27" i="53"/>
  <c r="AC27" i="53"/>
  <c r="AB27" i="53"/>
  <c r="AO26" i="53"/>
  <c r="K26" i="53" s="1" a="1"/>
  <c r="K26" i="53" s="1"/>
  <c r="AN26" i="53"/>
  <c r="M26" i="53" s="1" a="1"/>
  <c r="M26" i="53" s="1"/>
  <c r="AE26" i="53"/>
  <c r="AC26" i="53"/>
  <c r="AB26" i="53"/>
  <c r="AO25" i="53"/>
  <c r="AN25" i="53"/>
  <c r="M25" i="53" s="1" a="1"/>
  <c r="M25" i="53" s="1"/>
  <c r="AE25" i="53"/>
  <c r="AC25" i="53"/>
  <c r="AB25" i="53"/>
  <c r="AO24" i="53"/>
  <c r="AN24" i="53"/>
  <c r="M24" i="53" s="1" a="1"/>
  <c r="M24" i="53" s="1"/>
  <c r="AE24" i="53"/>
  <c r="AC24" i="53"/>
  <c r="AB24" i="53"/>
  <c r="AO23" i="53"/>
  <c r="AN23" i="53"/>
  <c r="M23" i="53" s="1" a="1"/>
  <c r="M23" i="53" s="1"/>
  <c r="AE23" i="53"/>
  <c r="AC23" i="53"/>
  <c r="AB23" i="53"/>
  <c r="AO22" i="53"/>
  <c r="AN22" i="53"/>
  <c r="M22" i="53" s="1" a="1"/>
  <c r="M22" i="53" s="1"/>
  <c r="AE22" i="53"/>
  <c r="AC22" i="53"/>
  <c r="AB22" i="53"/>
  <c r="AO21" i="53"/>
  <c r="AN21" i="53"/>
  <c r="M21" i="53" s="1" a="1"/>
  <c r="M21" i="53" s="1"/>
  <c r="AE21" i="53"/>
  <c r="AC21" i="53"/>
  <c r="AB21" i="53"/>
  <c r="AO20" i="53"/>
  <c r="K20" i="53" s="1" a="1"/>
  <c r="K20" i="53" s="1"/>
  <c r="AN20" i="53"/>
  <c r="M20" i="53" s="1" a="1"/>
  <c r="M20" i="53" s="1"/>
  <c r="AE20" i="53"/>
  <c r="AC20" i="53"/>
  <c r="AB20" i="53"/>
  <c r="AO19" i="53"/>
  <c r="K19" i="53" s="1" a="1"/>
  <c r="K19" i="53" s="1"/>
  <c r="AN19" i="53"/>
  <c r="M19" i="53" s="1" a="1"/>
  <c r="M19" i="53" s="1"/>
  <c r="AE19" i="53"/>
  <c r="AC19" i="53"/>
  <c r="AB19" i="53"/>
  <c r="AO18" i="53"/>
  <c r="K18" i="53" s="1" a="1"/>
  <c r="K18" i="53" s="1"/>
  <c r="AN18" i="53"/>
  <c r="M18" i="53" s="1" a="1"/>
  <c r="M18" i="53" s="1"/>
  <c r="AE18" i="53"/>
  <c r="AC18" i="53"/>
  <c r="AB18" i="53"/>
  <c r="AO17" i="53"/>
  <c r="K17" i="53" s="1" a="1"/>
  <c r="K17" i="53" s="1"/>
  <c r="AN17" i="53"/>
  <c r="M17" i="53" s="1" a="1"/>
  <c r="M17" i="53" s="1"/>
  <c r="AE17" i="53"/>
  <c r="AC17" i="53"/>
  <c r="AB17" i="53"/>
  <c r="AO16" i="53"/>
  <c r="K16" i="53" s="1" a="1"/>
  <c r="K16" i="53" s="1"/>
  <c r="AN16" i="53"/>
  <c r="M16" i="53" s="1" a="1"/>
  <c r="M16" i="53" s="1"/>
  <c r="AE16" i="53"/>
  <c r="AC16" i="53"/>
  <c r="AB16" i="53"/>
  <c r="AO15" i="53"/>
  <c r="K15" i="53" s="1" a="1"/>
  <c r="K15" i="53" s="1"/>
  <c r="AN15" i="53"/>
  <c r="M15" i="53" s="1" a="1"/>
  <c r="M15" i="53" s="1"/>
  <c r="AE15" i="53"/>
  <c r="AC15" i="53"/>
  <c r="AB15" i="53"/>
  <c r="AO14" i="53"/>
  <c r="K14" i="53" s="1" a="1"/>
  <c r="K14" i="53" s="1"/>
  <c r="AN14" i="53"/>
  <c r="M14" i="53" s="1" a="1"/>
  <c r="M14" i="53" s="1"/>
  <c r="AE14" i="53"/>
  <c r="AC14" i="53"/>
  <c r="AB14" i="53"/>
  <c r="AO13" i="53"/>
  <c r="K13" i="53" s="1" a="1"/>
  <c r="K13" i="53" s="1"/>
  <c r="AN13" i="53"/>
  <c r="M13" i="53" s="1" a="1"/>
  <c r="M13" i="53" s="1"/>
  <c r="AE13" i="53"/>
  <c r="AC13" i="53"/>
  <c r="AB13" i="53"/>
  <c r="AO12" i="53"/>
  <c r="K12" i="53" s="1" a="1"/>
  <c r="K12" i="53" s="1"/>
  <c r="AN12" i="53"/>
  <c r="M12" i="53" s="1" a="1"/>
  <c r="M12" i="53" s="1"/>
  <c r="AE12" i="53"/>
  <c r="AC12" i="53"/>
  <c r="AB12" i="53"/>
  <c r="AO11" i="53"/>
  <c r="K11" i="53" s="1" a="1"/>
  <c r="K11" i="53" s="1"/>
  <c r="AN11" i="53"/>
  <c r="M11" i="53" s="1" a="1"/>
  <c r="M11" i="53" s="1"/>
  <c r="AE11" i="53"/>
  <c r="AC11" i="53"/>
  <c r="AB11" i="53"/>
  <c r="B12" i="53"/>
  <c r="AO10" i="53"/>
  <c r="K10" i="53" s="1" a="1"/>
  <c r="K10" i="53" s="1"/>
  <c r="AN10" i="53"/>
  <c r="M10" i="53" s="1" a="1"/>
  <c r="M10" i="53" s="1"/>
  <c r="AE10" i="53"/>
  <c r="AC10" i="53"/>
  <c r="AB10" i="53"/>
  <c r="Z10" i="53"/>
  <c r="E10" i="53"/>
  <c r="C10" i="53"/>
  <c r="AO9" i="53"/>
  <c r="K9" i="53" s="1" a="1"/>
  <c r="K9" i="53" s="1"/>
  <c r="AN9" i="53"/>
  <c r="M9" i="53" s="1" a="1"/>
  <c r="M9" i="53" s="1"/>
  <c r="AE9" i="53"/>
  <c r="AC9" i="53"/>
  <c r="AB9" i="53"/>
  <c r="E9" i="53"/>
  <c r="C9" i="53"/>
  <c r="AO8" i="53"/>
  <c r="K8" i="53" s="1" a="1"/>
  <c r="K8" i="53" s="1"/>
  <c r="AN8" i="53"/>
  <c r="M8" i="53" s="1" a="1"/>
  <c r="M8" i="53" s="1"/>
  <c r="AE8" i="53"/>
  <c r="AC8" i="53"/>
  <c r="AB8" i="53"/>
  <c r="E8" i="53"/>
  <c r="C8" i="53"/>
  <c r="AO7" i="53"/>
  <c r="K7" i="53" s="1" a="1"/>
  <c r="K7" i="53" s="1"/>
  <c r="AN7" i="53"/>
  <c r="M7" i="53" s="1" a="1"/>
  <c r="M7" i="53" s="1"/>
  <c r="AE7" i="53"/>
  <c r="AC7" i="53"/>
  <c r="AB7" i="53"/>
  <c r="Z7" i="53"/>
  <c r="E7" i="53"/>
  <c r="C7" i="53"/>
  <c r="AO6" i="53"/>
  <c r="K6" i="53" s="1" a="1"/>
  <c r="K6" i="53" s="1"/>
  <c r="AN6" i="53"/>
  <c r="M6" i="53" s="1" a="1"/>
  <c r="M6" i="53" s="1"/>
  <c r="AE6" i="53"/>
  <c r="AC6" i="53"/>
  <c r="AB6" i="53"/>
  <c r="E6" i="53"/>
  <c r="C6" i="53"/>
  <c r="AO5" i="53"/>
  <c r="K5" i="53" s="1" a="1"/>
  <c r="K5" i="53" s="1"/>
  <c r="AN5" i="53"/>
  <c r="M5" i="53" s="1" a="1"/>
  <c r="M5" i="53" s="1"/>
  <c r="AI5" i="53"/>
  <c r="AE5" i="53"/>
  <c r="AC5" i="53"/>
  <c r="AB5" i="53"/>
  <c r="E5" i="53"/>
  <c r="C5" i="53"/>
  <c r="AO4" i="53"/>
  <c r="AN4" i="53"/>
  <c r="M4" i="53" s="1" a="1"/>
  <c r="M4" i="53" s="1"/>
  <c r="AI4" i="53"/>
  <c r="AE4" i="53"/>
  <c r="AC4" i="53"/>
  <c r="AB4" i="53"/>
  <c r="Z4" i="53"/>
  <c r="W4" i="53" a="1"/>
  <c r="W4" i="53" s="1"/>
  <c r="U4" i="53" a="1"/>
  <c r="U4" i="53" s="1"/>
  <c r="K4" i="53" a="1"/>
  <c r="K4" i="53" s="1"/>
  <c r="E4" i="53"/>
  <c r="C4" i="53"/>
  <c r="AO3" i="53"/>
  <c r="K3" i="53" s="1" a="1"/>
  <c r="K3" i="53" s="1"/>
  <c r="AN3" i="53"/>
  <c r="M3" i="53" s="1" a="1"/>
  <c r="M3" i="53" s="1"/>
  <c r="AI3" i="53"/>
  <c r="AH3" i="53"/>
  <c r="AL12" i="44" s="1"/>
  <c r="AG3" i="53" a="1"/>
  <c r="AG3" i="53" s="1"/>
  <c r="L49" i="53" s="1"/>
  <c r="AJ12" i="44" s="1"/>
  <c r="AF3" i="53" a="1"/>
  <c r="AF3" i="53" s="1"/>
  <c r="L48" i="53" s="1"/>
  <c r="AH12" i="44" s="1"/>
  <c r="AE3" i="53"/>
  <c r="AC3" i="53"/>
  <c r="AB3" i="53"/>
  <c r="W3" i="53" a="1"/>
  <c r="W3" i="53" s="1"/>
  <c r="U3" i="53" a="1"/>
  <c r="U3" i="53" s="1"/>
  <c r="B3" i="53"/>
  <c r="T2" i="53"/>
  <c r="I2" i="53"/>
  <c r="AH1" i="53"/>
  <c r="AG1" i="53"/>
  <c r="AF1" i="53"/>
  <c r="X1" i="53"/>
  <c r="V1" i="53"/>
  <c r="T1" i="53"/>
  <c r="S1" i="53"/>
  <c r="R1" i="53"/>
  <c r="Q1" i="53"/>
  <c r="O1" i="53"/>
  <c r="N1" i="53"/>
  <c r="J1" i="53"/>
  <c r="I1" i="53"/>
  <c r="H1" i="53"/>
  <c r="L51" i="52"/>
  <c r="G51" i="52"/>
  <c r="G50" i="52"/>
  <c r="G49" i="52"/>
  <c r="G48" i="52"/>
  <c r="G47" i="52"/>
  <c r="AO33" i="52"/>
  <c r="K33" i="52" s="1" a="1"/>
  <c r="K33" i="52" s="1"/>
  <c r="AN33" i="52"/>
  <c r="M33" i="52" s="1" a="1"/>
  <c r="M33" i="52" s="1"/>
  <c r="AC33" i="52"/>
  <c r="AB33" i="52"/>
  <c r="AO32" i="52"/>
  <c r="K32" i="52" s="1" a="1"/>
  <c r="K32" i="52" s="1"/>
  <c r="AN32" i="52"/>
  <c r="M32" i="52" s="1" a="1"/>
  <c r="M32" i="52" s="1"/>
  <c r="AE32" i="52"/>
  <c r="AC32" i="52"/>
  <c r="AB32" i="52"/>
  <c r="AO31" i="52"/>
  <c r="K31" i="52" s="1" a="1"/>
  <c r="K31" i="52" s="1"/>
  <c r="AN31" i="52"/>
  <c r="M31" i="52" s="1" a="1"/>
  <c r="M31" i="52" s="1"/>
  <c r="AE31" i="52"/>
  <c r="AC31" i="52"/>
  <c r="AB31" i="52"/>
  <c r="AO30" i="52"/>
  <c r="AN30" i="52"/>
  <c r="M30" i="52" s="1" a="1"/>
  <c r="M30" i="52" s="1"/>
  <c r="AE30" i="52"/>
  <c r="AC30" i="52"/>
  <c r="AB30" i="52"/>
  <c r="AO29" i="52"/>
  <c r="K29" i="52" s="1" a="1"/>
  <c r="K29" i="52" s="1"/>
  <c r="AN29" i="52"/>
  <c r="M29" i="52" s="1" a="1"/>
  <c r="M29" i="52" s="1"/>
  <c r="AE29" i="52"/>
  <c r="AC29" i="52"/>
  <c r="AB29" i="52"/>
  <c r="AO28" i="52"/>
  <c r="AN28" i="52"/>
  <c r="M28" i="52" s="1" a="1"/>
  <c r="M28" i="52" s="1"/>
  <c r="AE28" i="52"/>
  <c r="AC28" i="52"/>
  <c r="AB28" i="52"/>
  <c r="AO27" i="52"/>
  <c r="K27" i="52" s="1" a="1"/>
  <c r="K27" i="52" s="1"/>
  <c r="AN27" i="52"/>
  <c r="M27" i="52" s="1" a="1"/>
  <c r="M27" i="52" s="1"/>
  <c r="AE27" i="52"/>
  <c r="AC27" i="52"/>
  <c r="AB27" i="52"/>
  <c r="AO26" i="52"/>
  <c r="K26" i="52" s="1" a="1"/>
  <c r="K26" i="52" s="1"/>
  <c r="AN26" i="52"/>
  <c r="M26" i="52" s="1" a="1"/>
  <c r="M26" i="52" s="1"/>
  <c r="AE26" i="52"/>
  <c r="AC26" i="52"/>
  <c r="AB26" i="52"/>
  <c r="AO25" i="52"/>
  <c r="AN25" i="52"/>
  <c r="M25" i="52" s="1" a="1"/>
  <c r="M25" i="52" s="1"/>
  <c r="AE25" i="52"/>
  <c r="AC25" i="52"/>
  <c r="AB25" i="52"/>
  <c r="AO24" i="52"/>
  <c r="AN24" i="52"/>
  <c r="M24" i="52" s="1" a="1"/>
  <c r="M24" i="52" s="1"/>
  <c r="AE24" i="52"/>
  <c r="AC24" i="52"/>
  <c r="AB24" i="52"/>
  <c r="AO23" i="52"/>
  <c r="AN23" i="52"/>
  <c r="M23" i="52" s="1" a="1"/>
  <c r="M23" i="52" s="1"/>
  <c r="AE23" i="52"/>
  <c r="AC23" i="52"/>
  <c r="AB23" i="52"/>
  <c r="AO22" i="52"/>
  <c r="AN22" i="52"/>
  <c r="M22" i="52" s="1" a="1"/>
  <c r="M22" i="52" s="1"/>
  <c r="AE22" i="52"/>
  <c r="AC22" i="52"/>
  <c r="AB22" i="52"/>
  <c r="AO21" i="52"/>
  <c r="AN21" i="52"/>
  <c r="M21" i="52" s="1" a="1"/>
  <c r="M21" i="52" s="1"/>
  <c r="AE21" i="52"/>
  <c r="AC21" i="52"/>
  <c r="AB21" i="52"/>
  <c r="AO20" i="52"/>
  <c r="K20" i="52" s="1" a="1"/>
  <c r="K20" i="52" s="1"/>
  <c r="AN20" i="52"/>
  <c r="M20" i="52" s="1" a="1"/>
  <c r="M20" i="52" s="1"/>
  <c r="AE20" i="52"/>
  <c r="AC20" i="52"/>
  <c r="AB20" i="52"/>
  <c r="AO19" i="52"/>
  <c r="K19" i="52" s="1" a="1"/>
  <c r="K19" i="52" s="1"/>
  <c r="AN19" i="52"/>
  <c r="M19" i="52" s="1" a="1"/>
  <c r="M19" i="52" s="1"/>
  <c r="AE19" i="52"/>
  <c r="AC19" i="52"/>
  <c r="AB19" i="52"/>
  <c r="AO18" i="52"/>
  <c r="AN18" i="52"/>
  <c r="M18" i="52" s="1" a="1"/>
  <c r="M18" i="52" s="1"/>
  <c r="AE18" i="52"/>
  <c r="AC18" i="52"/>
  <c r="AB18" i="52"/>
  <c r="AO17" i="52"/>
  <c r="K17" i="52" s="1" a="1"/>
  <c r="K17" i="52" s="1"/>
  <c r="AN17" i="52"/>
  <c r="M17" i="52" s="1" a="1"/>
  <c r="M17" i="52" s="1"/>
  <c r="AE17" i="52"/>
  <c r="AC17" i="52"/>
  <c r="AB17" i="52"/>
  <c r="AO16" i="52"/>
  <c r="AN16" i="52"/>
  <c r="M16" i="52" s="1" a="1"/>
  <c r="M16" i="52" s="1"/>
  <c r="AE16" i="52"/>
  <c r="AC16" i="52"/>
  <c r="AB16" i="52"/>
  <c r="AO15" i="52"/>
  <c r="AN15" i="52"/>
  <c r="M15" i="52" s="1" a="1"/>
  <c r="M15" i="52" s="1"/>
  <c r="AE15" i="52"/>
  <c r="AC15" i="52"/>
  <c r="AB15" i="52"/>
  <c r="AO14" i="52"/>
  <c r="AN14" i="52"/>
  <c r="M14" i="52" s="1" a="1"/>
  <c r="M14" i="52" s="1"/>
  <c r="AE14" i="52"/>
  <c r="AC14" i="52"/>
  <c r="AB14" i="52"/>
  <c r="AO13" i="52"/>
  <c r="AN13" i="52"/>
  <c r="M13" i="52" s="1" a="1"/>
  <c r="M13" i="52" s="1"/>
  <c r="AE13" i="52"/>
  <c r="AC13" i="52"/>
  <c r="AB13" i="52"/>
  <c r="AO12" i="52"/>
  <c r="K12" i="52" s="1" a="1"/>
  <c r="K12" i="52" s="1"/>
  <c r="AN12" i="52"/>
  <c r="M12" i="52" s="1" a="1"/>
  <c r="M12" i="52" s="1"/>
  <c r="AE12" i="52"/>
  <c r="AC12" i="52"/>
  <c r="AB12" i="52"/>
  <c r="AO11" i="52"/>
  <c r="K11" i="52" s="1" a="1"/>
  <c r="K11" i="52" s="1"/>
  <c r="AN11" i="52"/>
  <c r="M11" i="52" s="1" a="1"/>
  <c r="M11" i="52" s="1"/>
  <c r="AE11" i="52"/>
  <c r="AC11" i="52"/>
  <c r="AB11" i="52"/>
  <c r="B12" i="52"/>
  <c r="AO10" i="52"/>
  <c r="K10" i="52" s="1" a="1"/>
  <c r="K10" i="52" s="1"/>
  <c r="AN10" i="52"/>
  <c r="M10" i="52" s="1" a="1"/>
  <c r="M10" i="52" s="1"/>
  <c r="AE10" i="52"/>
  <c r="AC10" i="52"/>
  <c r="AB10" i="52"/>
  <c r="Z10" i="52"/>
  <c r="E10" i="52"/>
  <c r="C10" i="52"/>
  <c r="AO9" i="52"/>
  <c r="K9" i="52" s="1" a="1"/>
  <c r="K9" i="52" s="1"/>
  <c r="AN9" i="52"/>
  <c r="M9" i="52" s="1" a="1"/>
  <c r="M9" i="52" s="1"/>
  <c r="AE9" i="52"/>
  <c r="AC9" i="52"/>
  <c r="AB9" i="52"/>
  <c r="E9" i="52"/>
  <c r="C9" i="52"/>
  <c r="AO8" i="52"/>
  <c r="K8" i="52" s="1" a="1"/>
  <c r="K8" i="52" s="1"/>
  <c r="AN8" i="52"/>
  <c r="M8" i="52" s="1" a="1"/>
  <c r="M8" i="52" s="1"/>
  <c r="AE8" i="52"/>
  <c r="AC8" i="52"/>
  <c r="AB8" i="52"/>
  <c r="E8" i="52"/>
  <c r="C8" i="52"/>
  <c r="AO7" i="52"/>
  <c r="K7" i="52" s="1" a="1"/>
  <c r="K7" i="52" s="1"/>
  <c r="AN7" i="52"/>
  <c r="M7" i="52" s="1" a="1"/>
  <c r="M7" i="52" s="1"/>
  <c r="AE7" i="52"/>
  <c r="AC7" i="52"/>
  <c r="AB7" i="52"/>
  <c r="Z7" i="52"/>
  <c r="E7" i="52"/>
  <c r="C7" i="52"/>
  <c r="AO6" i="52"/>
  <c r="K6" i="52" s="1" a="1"/>
  <c r="K6" i="52" s="1"/>
  <c r="AN6" i="52"/>
  <c r="M6" i="52" s="1" a="1"/>
  <c r="M6" i="52" s="1"/>
  <c r="AE6" i="52"/>
  <c r="AC6" i="52"/>
  <c r="AB6" i="52"/>
  <c r="E6" i="52"/>
  <c r="C6" i="52"/>
  <c r="AO5" i="52"/>
  <c r="K5" i="52" s="1" a="1"/>
  <c r="K5" i="52" s="1"/>
  <c r="AN5" i="52"/>
  <c r="M5" i="52" s="1" a="1"/>
  <c r="M5" i="52" s="1"/>
  <c r="AI5" i="52"/>
  <c r="AE5" i="52"/>
  <c r="AC5" i="52"/>
  <c r="AB5" i="52"/>
  <c r="E5" i="52"/>
  <c r="C5" i="52"/>
  <c r="AO4" i="52"/>
  <c r="K4" i="52" s="1" a="1"/>
  <c r="K4" i="52" s="1"/>
  <c r="AN4" i="52"/>
  <c r="M4" i="52" s="1" a="1"/>
  <c r="M4" i="52" s="1"/>
  <c r="AI4" i="52"/>
  <c r="AE4" i="52"/>
  <c r="AC4" i="52"/>
  <c r="AB4" i="52"/>
  <c r="Z4" i="52"/>
  <c r="W4" i="52" a="1"/>
  <c r="W4" i="52" s="1"/>
  <c r="U4" i="52" a="1"/>
  <c r="U4" i="52" s="1"/>
  <c r="E4" i="52"/>
  <c r="C4" i="52"/>
  <c r="AO3" i="52"/>
  <c r="K3" i="52" s="1" a="1"/>
  <c r="K3" i="52" s="1"/>
  <c r="AN3" i="52"/>
  <c r="M3" i="52" s="1" a="1"/>
  <c r="M3" i="52" s="1"/>
  <c r="AI3" i="52"/>
  <c r="AH3" i="52"/>
  <c r="AL11" i="44" s="1"/>
  <c r="AG3" i="52" a="1"/>
  <c r="AG3" i="52" s="1"/>
  <c r="L50" i="52" s="1"/>
  <c r="AJ11" i="44" s="1"/>
  <c r="AF3" i="52" a="1"/>
  <c r="AF3" i="52" s="1"/>
  <c r="L49" i="52" s="1"/>
  <c r="AH11" i="44" s="1"/>
  <c r="AC3" i="52"/>
  <c r="AB3" i="52"/>
  <c r="W3" i="52" a="1"/>
  <c r="W3" i="52" s="1"/>
  <c r="U3" i="52" a="1"/>
  <c r="U3" i="52" s="1"/>
  <c r="B3" i="52"/>
  <c r="T2" i="52"/>
  <c r="I2" i="52"/>
  <c r="AH1" i="52"/>
  <c r="AG1" i="52"/>
  <c r="AF1" i="52"/>
  <c r="X1" i="52"/>
  <c r="V1" i="52"/>
  <c r="T1" i="52"/>
  <c r="S1" i="52"/>
  <c r="R1" i="52"/>
  <c r="Q1" i="52"/>
  <c r="O1" i="52"/>
  <c r="N1" i="52"/>
  <c r="J1" i="52"/>
  <c r="I1" i="52"/>
  <c r="H1" i="52"/>
  <c r="L50" i="51"/>
  <c r="G50" i="51"/>
  <c r="G49" i="51"/>
  <c r="G48" i="51"/>
  <c r="L47" i="51"/>
  <c r="AB10" i="44" s="1"/>
  <c r="G47" i="51"/>
  <c r="L46" i="51"/>
  <c r="Z10" i="44" s="1"/>
  <c r="G46" i="51"/>
  <c r="AO32" i="51"/>
  <c r="AN32" i="51"/>
  <c r="M32" i="51" s="1" a="1"/>
  <c r="M32" i="51" s="1"/>
  <c r="AE32" i="51"/>
  <c r="AC32" i="51"/>
  <c r="AB32" i="51"/>
  <c r="AO31" i="51"/>
  <c r="K31" i="51" s="1" a="1"/>
  <c r="K31" i="51" s="1"/>
  <c r="AN31" i="51"/>
  <c r="M31" i="51" s="1" a="1"/>
  <c r="M31" i="51" s="1"/>
  <c r="AE31" i="51"/>
  <c r="AC31" i="51"/>
  <c r="AB31" i="51"/>
  <c r="AO30" i="51"/>
  <c r="K30" i="51" s="1" a="1"/>
  <c r="K30" i="51" s="1"/>
  <c r="AN30" i="51"/>
  <c r="M30" i="51" s="1" a="1"/>
  <c r="M30" i="51" s="1"/>
  <c r="AE30" i="51"/>
  <c r="AC30" i="51"/>
  <c r="AB30" i="51"/>
  <c r="AO29" i="51"/>
  <c r="K29" i="51" s="1" a="1"/>
  <c r="K29" i="51" s="1"/>
  <c r="AN29" i="51"/>
  <c r="M29" i="51" s="1" a="1"/>
  <c r="M29" i="51" s="1"/>
  <c r="AE29" i="51"/>
  <c r="AC29" i="51"/>
  <c r="AB29" i="51"/>
  <c r="AO28" i="51"/>
  <c r="K28" i="51" s="1" a="1"/>
  <c r="K28" i="51" s="1"/>
  <c r="AN28" i="51"/>
  <c r="M28" i="51" s="1" a="1"/>
  <c r="M28" i="51" s="1"/>
  <c r="AE28" i="51"/>
  <c r="AC28" i="51"/>
  <c r="AB28" i="51"/>
  <c r="AO27" i="51"/>
  <c r="K27" i="51" s="1" a="1"/>
  <c r="K27" i="51" s="1"/>
  <c r="AN27" i="51"/>
  <c r="M27" i="51" s="1" a="1"/>
  <c r="M27" i="51" s="1"/>
  <c r="AE27" i="51"/>
  <c r="AC27" i="51"/>
  <c r="AB27" i="51"/>
  <c r="AO26" i="51"/>
  <c r="AN26" i="51"/>
  <c r="M26" i="51" s="1" a="1"/>
  <c r="M26" i="51" s="1"/>
  <c r="AE26" i="51"/>
  <c r="AC26" i="51"/>
  <c r="AB26" i="51"/>
  <c r="AO25" i="51"/>
  <c r="AN25" i="51"/>
  <c r="M25" i="51" s="1" a="1"/>
  <c r="M25" i="51" s="1"/>
  <c r="AE25" i="51"/>
  <c r="AC25" i="51"/>
  <c r="AB25" i="51"/>
  <c r="AO24" i="51"/>
  <c r="AN24" i="51"/>
  <c r="M24" i="51" s="1" a="1"/>
  <c r="M24" i="51" s="1"/>
  <c r="AE24" i="51"/>
  <c r="AC24" i="51"/>
  <c r="AB24" i="51"/>
  <c r="AO23" i="51"/>
  <c r="AN23" i="51"/>
  <c r="M23" i="51" s="1" a="1"/>
  <c r="M23" i="51" s="1"/>
  <c r="AE23" i="51"/>
  <c r="AC23" i="51"/>
  <c r="AB23" i="51"/>
  <c r="AO22" i="51"/>
  <c r="AN22" i="51"/>
  <c r="M22" i="51" s="1" a="1"/>
  <c r="M22" i="51" s="1"/>
  <c r="AE22" i="51"/>
  <c r="AC22" i="51"/>
  <c r="AB22" i="51"/>
  <c r="AO21" i="51"/>
  <c r="AN21" i="51"/>
  <c r="M21" i="51" s="1" a="1"/>
  <c r="M21" i="51" s="1"/>
  <c r="AE21" i="51"/>
  <c r="AC21" i="51"/>
  <c r="AB21" i="51"/>
  <c r="AO20" i="51"/>
  <c r="K20" i="51" s="1" a="1"/>
  <c r="K20" i="51" s="1"/>
  <c r="AN20" i="51"/>
  <c r="M20" i="51" s="1" a="1"/>
  <c r="M20" i="51" s="1"/>
  <c r="AE20" i="51"/>
  <c r="AC20" i="51"/>
  <c r="AB20" i="51"/>
  <c r="AO19" i="51"/>
  <c r="K19" i="51" s="1" a="1"/>
  <c r="K19" i="51" s="1"/>
  <c r="AN19" i="51"/>
  <c r="M19" i="51" s="1" a="1"/>
  <c r="M19" i="51" s="1"/>
  <c r="AE19" i="51"/>
  <c r="AC19" i="51"/>
  <c r="AB19" i="51"/>
  <c r="AO18" i="51"/>
  <c r="K18" i="51" s="1" a="1"/>
  <c r="K18" i="51" s="1"/>
  <c r="AN18" i="51"/>
  <c r="M18" i="51" s="1" a="1"/>
  <c r="M18" i="51" s="1"/>
  <c r="AE18" i="51"/>
  <c r="AC18" i="51"/>
  <c r="AB18" i="51"/>
  <c r="AO17" i="51"/>
  <c r="K17" i="51" s="1" a="1"/>
  <c r="K17" i="51" s="1"/>
  <c r="AN17" i="51"/>
  <c r="M17" i="51" s="1" a="1"/>
  <c r="M17" i="51" s="1"/>
  <c r="AE17" i="51"/>
  <c r="AC17" i="51"/>
  <c r="AB17" i="51"/>
  <c r="AO16" i="51"/>
  <c r="K16" i="51" s="1" a="1"/>
  <c r="K16" i="51" s="1"/>
  <c r="AN16" i="51"/>
  <c r="M16" i="51" s="1" a="1"/>
  <c r="M16" i="51" s="1"/>
  <c r="AE16" i="51"/>
  <c r="AC16" i="51"/>
  <c r="AB16" i="51"/>
  <c r="AO15" i="51"/>
  <c r="K15" i="51" s="1" a="1"/>
  <c r="K15" i="51" s="1"/>
  <c r="AN15" i="51"/>
  <c r="M15" i="51" s="1" a="1"/>
  <c r="M15" i="51" s="1"/>
  <c r="AE15" i="51"/>
  <c r="AC15" i="51"/>
  <c r="AB15" i="51"/>
  <c r="AO14" i="51"/>
  <c r="K14" i="51" s="1" a="1"/>
  <c r="K14" i="51" s="1"/>
  <c r="AN14" i="51"/>
  <c r="M14" i="51" s="1" a="1"/>
  <c r="M14" i="51" s="1"/>
  <c r="AE14" i="51"/>
  <c r="AC14" i="51"/>
  <c r="AB14" i="51"/>
  <c r="AO13" i="51"/>
  <c r="K13" i="51" s="1" a="1"/>
  <c r="K13" i="51" s="1"/>
  <c r="AN13" i="51"/>
  <c r="M13" i="51" s="1" a="1"/>
  <c r="M13" i="51" s="1"/>
  <c r="AE13" i="51"/>
  <c r="AC13" i="51"/>
  <c r="AB13" i="51"/>
  <c r="AO12" i="51"/>
  <c r="K12" i="51" s="1" a="1"/>
  <c r="K12" i="51" s="1"/>
  <c r="AN12" i="51"/>
  <c r="M12" i="51" s="1" a="1"/>
  <c r="M12" i="51" s="1"/>
  <c r="AE12" i="51"/>
  <c r="AC12" i="51"/>
  <c r="AB12" i="51"/>
  <c r="AO11" i="51"/>
  <c r="K11" i="51" s="1" a="1"/>
  <c r="K11" i="51" s="1"/>
  <c r="AN11" i="51"/>
  <c r="M11" i="51" s="1" a="1"/>
  <c r="M11" i="51" s="1"/>
  <c r="AE11" i="51"/>
  <c r="AC11" i="51"/>
  <c r="AB11" i="51"/>
  <c r="B12" i="51"/>
  <c r="AO10" i="51"/>
  <c r="K10" i="51" s="1" a="1"/>
  <c r="K10" i="51" s="1"/>
  <c r="AN10" i="51"/>
  <c r="M10" i="51" s="1" a="1"/>
  <c r="M10" i="51" s="1"/>
  <c r="AE10" i="51"/>
  <c r="AC10" i="51"/>
  <c r="AB10" i="51"/>
  <c r="Z10" i="51"/>
  <c r="E10" i="51"/>
  <c r="C10" i="51"/>
  <c r="AO9" i="51"/>
  <c r="K9" i="51" s="1" a="1"/>
  <c r="K9" i="51" s="1"/>
  <c r="AN9" i="51"/>
  <c r="M9" i="51" s="1" a="1"/>
  <c r="M9" i="51" s="1"/>
  <c r="AE9" i="51"/>
  <c r="AC9" i="51"/>
  <c r="AB9" i="51"/>
  <c r="E9" i="51"/>
  <c r="C9" i="51"/>
  <c r="AO8" i="51"/>
  <c r="K8" i="51" s="1" a="1"/>
  <c r="K8" i="51" s="1"/>
  <c r="AN8" i="51"/>
  <c r="M8" i="51" s="1" a="1"/>
  <c r="M8" i="51" s="1"/>
  <c r="AE8" i="51"/>
  <c r="AC8" i="51"/>
  <c r="AB8" i="51"/>
  <c r="E8" i="51"/>
  <c r="C8" i="51"/>
  <c r="AO7" i="51"/>
  <c r="K7" i="51" s="1" a="1"/>
  <c r="K7" i="51" s="1"/>
  <c r="AN7" i="51"/>
  <c r="M7" i="51" s="1" a="1"/>
  <c r="M7" i="51" s="1"/>
  <c r="AE7" i="51"/>
  <c r="AC7" i="51"/>
  <c r="AB7" i="51"/>
  <c r="Z7" i="51"/>
  <c r="E7" i="51"/>
  <c r="C7" i="51"/>
  <c r="AO6" i="51"/>
  <c r="K6" i="51" s="1" a="1"/>
  <c r="K6" i="51" s="1"/>
  <c r="AN6" i="51"/>
  <c r="M6" i="51" s="1" a="1"/>
  <c r="M6" i="51" s="1"/>
  <c r="AE6" i="51"/>
  <c r="AC6" i="51"/>
  <c r="AB6" i="51"/>
  <c r="E6" i="51"/>
  <c r="C6" i="51"/>
  <c r="AO5" i="51"/>
  <c r="K5" i="51" s="1" a="1"/>
  <c r="K5" i="51" s="1"/>
  <c r="AN5" i="51"/>
  <c r="M5" i="51" s="1" a="1"/>
  <c r="M5" i="51" s="1"/>
  <c r="AI5" i="51"/>
  <c r="AE5" i="51"/>
  <c r="AC5" i="51"/>
  <c r="AB5" i="51"/>
  <c r="E5" i="51"/>
  <c r="C5" i="51"/>
  <c r="AO4" i="51"/>
  <c r="K4" i="51" s="1" a="1"/>
  <c r="K4" i="51" s="1"/>
  <c r="AN4" i="51"/>
  <c r="M4" i="51" s="1" a="1"/>
  <c r="M4" i="51" s="1"/>
  <c r="AI4" i="51"/>
  <c r="AE4" i="51"/>
  <c r="AC4" i="51"/>
  <c r="AB4" i="51"/>
  <c r="Z4" i="51"/>
  <c r="W4" i="51" a="1"/>
  <c r="W4" i="51" s="1"/>
  <c r="U4" i="51" a="1"/>
  <c r="U4" i="51" s="1"/>
  <c r="E4" i="51"/>
  <c r="C4" i="51"/>
  <c r="AO3" i="51"/>
  <c r="K3" i="51" s="1" a="1"/>
  <c r="K3" i="51" s="1"/>
  <c r="AN3" i="51"/>
  <c r="M3" i="51" s="1" a="1"/>
  <c r="M3" i="51" s="1"/>
  <c r="AI3" i="51"/>
  <c r="AH3" i="51"/>
  <c r="AL10" i="44" s="1"/>
  <c r="AG3" i="51" a="1"/>
  <c r="AG3" i="51" s="1"/>
  <c r="L49" i="51" s="1"/>
  <c r="AJ10" i="44" s="1"/>
  <c r="AF3" i="51" a="1"/>
  <c r="AF3" i="51" s="1"/>
  <c r="L48" i="51" s="1"/>
  <c r="AH10" i="44" s="1"/>
  <c r="AE3" i="51"/>
  <c r="AC3" i="51"/>
  <c r="AB3" i="51"/>
  <c r="W3" i="51" a="1"/>
  <c r="W3" i="51" s="1"/>
  <c r="U3" i="51" a="1"/>
  <c r="U3" i="51" s="1"/>
  <c r="B3" i="51"/>
  <c r="T2" i="51"/>
  <c r="I2" i="51"/>
  <c r="AH1" i="51"/>
  <c r="AG1" i="51"/>
  <c r="AF1" i="51"/>
  <c r="X1" i="51"/>
  <c r="V1" i="51"/>
  <c r="T1" i="51"/>
  <c r="S1" i="51"/>
  <c r="R1" i="51"/>
  <c r="Q1" i="51"/>
  <c r="O1" i="51"/>
  <c r="N1" i="51"/>
  <c r="J1" i="51"/>
  <c r="I1" i="51"/>
  <c r="H1" i="51"/>
  <c r="L51" i="50"/>
  <c r="G51" i="50"/>
  <c r="G50" i="50"/>
  <c r="G49" i="50"/>
  <c r="L48" i="50"/>
  <c r="AB9" i="44" s="1"/>
  <c r="G48" i="50"/>
  <c r="L47" i="50"/>
  <c r="Z9" i="44" s="1"/>
  <c r="G47" i="50"/>
  <c r="AO33" i="50"/>
  <c r="K33" i="50" s="1" a="1"/>
  <c r="K33" i="50" s="1"/>
  <c r="AN33" i="50"/>
  <c r="M33" i="50" s="1" a="1"/>
  <c r="M33" i="50" s="1"/>
  <c r="AE33" i="50"/>
  <c r="AC33" i="50"/>
  <c r="AB33" i="50"/>
  <c r="AO32" i="50"/>
  <c r="K32" i="50" s="1" a="1"/>
  <c r="K32" i="50" s="1"/>
  <c r="AN32" i="50"/>
  <c r="M32" i="50" s="1" a="1"/>
  <c r="M32" i="50" s="1"/>
  <c r="AE32" i="50"/>
  <c r="AC32" i="50"/>
  <c r="AB32" i="50"/>
  <c r="AO31" i="50"/>
  <c r="K31" i="50" s="1" a="1"/>
  <c r="K31" i="50" s="1"/>
  <c r="AN31" i="50"/>
  <c r="M31" i="50" s="1" a="1"/>
  <c r="M31" i="50" s="1"/>
  <c r="AE31" i="50"/>
  <c r="AC31" i="50"/>
  <c r="AB31" i="50"/>
  <c r="AO30" i="50"/>
  <c r="K30" i="50" s="1" a="1"/>
  <c r="K30" i="50" s="1"/>
  <c r="AN30" i="50"/>
  <c r="M30" i="50" s="1" a="1"/>
  <c r="M30" i="50" s="1"/>
  <c r="AE30" i="50"/>
  <c r="AC30" i="50"/>
  <c r="AB30" i="50"/>
  <c r="AO29" i="50"/>
  <c r="AN29" i="50"/>
  <c r="M29" i="50" s="1" a="1"/>
  <c r="M29" i="50" s="1"/>
  <c r="AE29" i="50"/>
  <c r="AC29" i="50"/>
  <c r="AB29" i="50"/>
  <c r="AO28" i="50"/>
  <c r="AN28" i="50"/>
  <c r="M28" i="50" s="1" a="1"/>
  <c r="M28" i="50" s="1"/>
  <c r="AE28" i="50"/>
  <c r="AC28" i="50"/>
  <c r="AB28" i="50"/>
  <c r="AO27" i="50"/>
  <c r="AN27" i="50"/>
  <c r="M27" i="50" s="1" a="1"/>
  <c r="M27" i="50" s="1"/>
  <c r="AE27" i="50"/>
  <c r="AC27" i="50"/>
  <c r="AB27" i="50"/>
  <c r="AO26" i="50"/>
  <c r="AN26" i="50"/>
  <c r="M26" i="50" s="1" a="1"/>
  <c r="M26" i="50" s="1"/>
  <c r="AE26" i="50"/>
  <c r="AC26" i="50"/>
  <c r="AB26" i="50"/>
  <c r="AO25" i="50"/>
  <c r="AN25" i="50"/>
  <c r="M25" i="50" s="1" a="1"/>
  <c r="M25" i="50" s="1"/>
  <c r="AE25" i="50"/>
  <c r="AC25" i="50"/>
  <c r="AB25" i="50"/>
  <c r="AO24" i="50"/>
  <c r="AN24" i="50"/>
  <c r="M24" i="50" s="1" a="1"/>
  <c r="M24" i="50" s="1"/>
  <c r="AE24" i="50"/>
  <c r="AC24" i="50"/>
  <c r="AB24" i="50"/>
  <c r="AO23" i="50"/>
  <c r="AN23" i="50"/>
  <c r="M23" i="50" s="1" a="1"/>
  <c r="M23" i="50" s="1"/>
  <c r="AE23" i="50"/>
  <c r="AC23" i="50"/>
  <c r="AB23" i="50"/>
  <c r="AO22" i="50"/>
  <c r="AN22" i="50"/>
  <c r="M22" i="50" s="1" a="1"/>
  <c r="M22" i="50" s="1"/>
  <c r="AE22" i="50"/>
  <c r="AC22" i="50"/>
  <c r="AB22" i="50"/>
  <c r="AO21" i="50"/>
  <c r="AN21" i="50"/>
  <c r="M21" i="50" s="1" a="1"/>
  <c r="M21" i="50" s="1"/>
  <c r="AE21" i="50"/>
  <c r="AC21" i="50"/>
  <c r="AB21" i="50"/>
  <c r="AO20" i="50"/>
  <c r="AN20" i="50"/>
  <c r="M20" i="50" s="1" a="1"/>
  <c r="M20" i="50" s="1"/>
  <c r="AE20" i="50"/>
  <c r="AC20" i="50"/>
  <c r="AB20" i="50"/>
  <c r="AO19" i="50"/>
  <c r="K19" i="50" s="1" a="1"/>
  <c r="K19" i="50" s="1"/>
  <c r="AN19" i="50"/>
  <c r="M19" i="50" s="1" a="1"/>
  <c r="M19" i="50" s="1"/>
  <c r="AE19" i="50"/>
  <c r="AC19" i="50"/>
  <c r="AB19" i="50"/>
  <c r="AO18" i="50"/>
  <c r="K18" i="50" s="1" a="1"/>
  <c r="K18" i="50" s="1"/>
  <c r="AN18" i="50"/>
  <c r="M18" i="50" s="1" a="1"/>
  <c r="M18" i="50" s="1"/>
  <c r="AE18" i="50"/>
  <c r="AC18" i="50"/>
  <c r="AB18" i="50"/>
  <c r="AO17" i="50"/>
  <c r="AN17" i="50"/>
  <c r="M17" i="50" s="1" a="1"/>
  <c r="M17" i="50" s="1"/>
  <c r="AE17" i="50"/>
  <c r="AC17" i="50"/>
  <c r="AB17" i="50"/>
  <c r="AO16" i="50"/>
  <c r="K16" i="50" s="1" a="1"/>
  <c r="K16" i="50" s="1"/>
  <c r="AN16" i="50"/>
  <c r="M16" i="50" s="1" a="1"/>
  <c r="M16" i="50" s="1"/>
  <c r="AE16" i="50"/>
  <c r="AC16" i="50"/>
  <c r="AB16" i="50"/>
  <c r="AO15" i="50"/>
  <c r="K15" i="50" s="1" a="1"/>
  <c r="K15" i="50" s="1"/>
  <c r="AN15" i="50"/>
  <c r="M15" i="50" s="1" a="1"/>
  <c r="M15" i="50" s="1"/>
  <c r="AE15" i="50"/>
  <c r="AC15" i="50"/>
  <c r="AB15" i="50"/>
  <c r="AO14" i="50"/>
  <c r="K14" i="50" s="1" a="1"/>
  <c r="K14" i="50" s="1"/>
  <c r="AN14" i="50"/>
  <c r="M14" i="50" s="1" a="1"/>
  <c r="M14" i="50" s="1"/>
  <c r="AE14" i="50"/>
  <c r="AC14" i="50"/>
  <c r="AB14" i="50"/>
  <c r="AO13" i="50"/>
  <c r="K13" i="50" s="1" a="1"/>
  <c r="K13" i="50" s="1"/>
  <c r="AN13" i="50"/>
  <c r="M13" i="50" s="1" a="1"/>
  <c r="M13" i="50" s="1"/>
  <c r="AE13" i="50"/>
  <c r="AC13" i="50"/>
  <c r="AB13" i="50"/>
  <c r="AO12" i="50"/>
  <c r="K12" i="50" s="1" a="1"/>
  <c r="K12" i="50" s="1"/>
  <c r="AN12" i="50"/>
  <c r="M12" i="50" s="1" a="1"/>
  <c r="M12" i="50" s="1"/>
  <c r="AE12" i="50"/>
  <c r="AC12" i="50"/>
  <c r="AB12" i="50"/>
  <c r="AO11" i="50"/>
  <c r="K11" i="50" s="1" a="1"/>
  <c r="K11" i="50" s="1"/>
  <c r="AN11" i="50"/>
  <c r="M11" i="50" s="1" a="1"/>
  <c r="M11" i="50" s="1"/>
  <c r="AE11" i="50"/>
  <c r="AC11" i="50"/>
  <c r="AB11" i="50"/>
  <c r="B12" i="50"/>
  <c r="AO10" i="50"/>
  <c r="K10" i="50" s="1" a="1"/>
  <c r="K10" i="50" s="1"/>
  <c r="AN10" i="50"/>
  <c r="M10" i="50" s="1" a="1"/>
  <c r="M10" i="50" s="1"/>
  <c r="AE10" i="50"/>
  <c r="AC10" i="50"/>
  <c r="AB10" i="50"/>
  <c r="Z10" i="50"/>
  <c r="E10" i="50"/>
  <c r="C10" i="50"/>
  <c r="AO9" i="50"/>
  <c r="K9" i="50" s="1" a="1"/>
  <c r="K9" i="50" s="1"/>
  <c r="AN9" i="50"/>
  <c r="M9" i="50" s="1" a="1"/>
  <c r="M9" i="50" s="1"/>
  <c r="AE9" i="50"/>
  <c r="AC9" i="50"/>
  <c r="AB9" i="50"/>
  <c r="E9" i="50"/>
  <c r="C9" i="50"/>
  <c r="AO8" i="50"/>
  <c r="K8" i="50" s="1" a="1"/>
  <c r="K8" i="50" s="1"/>
  <c r="AN8" i="50"/>
  <c r="M8" i="50" s="1" a="1"/>
  <c r="M8" i="50" s="1"/>
  <c r="AE8" i="50"/>
  <c r="AC8" i="50"/>
  <c r="AB8" i="50"/>
  <c r="E8" i="50"/>
  <c r="C8" i="50"/>
  <c r="AO7" i="50"/>
  <c r="K7" i="50" s="1" a="1"/>
  <c r="K7" i="50" s="1"/>
  <c r="AN7" i="50"/>
  <c r="M7" i="50" s="1" a="1"/>
  <c r="M7" i="50" s="1"/>
  <c r="AE7" i="50"/>
  <c r="AC7" i="50"/>
  <c r="AB7" i="50"/>
  <c r="Z7" i="50"/>
  <c r="E7" i="50"/>
  <c r="C7" i="50"/>
  <c r="AO6" i="50"/>
  <c r="K6" i="50" s="1" a="1"/>
  <c r="K6" i="50" s="1"/>
  <c r="AN6" i="50"/>
  <c r="M6" i="50" s="1" a="1"/>
  <c r="M6" i="50" s="1"/>
  <c r="AE6" i="50"/>
  <c r="AC6" i="50"/>
  <c r="AB6" i="50"/>
  <c r="E6" i="50"/>
  <c r="C6" i="50"/>
  <c r="AO5" i="50"/>
  <c r="K5" i="50" s="1" a="1"/>
  <c r="K5" i="50" s="1"/>
  <c r="AN5" i="50"/>
  <c r="M5" i="50" s="1" a="1"/>
  <c r="M5" i="50" s="1"/>
  <c r="AI5" i="50"/>
  <c r="AE5" i="50"/>
  <c r="AC5" i="50"/>
  <c r="AB5" i="50"/>
  <c r="E5" i="50"/>
  <c r="C5" i="50"/>
  <c r="AO4" i="50"/>
  <c r="K4" i="50" s="1" a="1"/>
  <c r="K4" i="50" s="1"/>
  <c r="AN4" i="50"/>
  <c r="M4" i="50" s="1" a="1"/>
  <c r="M4" i="50" s="1"/>
  <c r="AI4" i="50"/>
  <c r="AE4" i="50"/>
  <c r="AC4" i="50"/>
  <c r="AB4" i="50"/>
  <c r="Z4" i="50"/>
  <c r="W4" i="50" a="1"/>
  <c r="W4" i="50" s="1"/>
  <c r="U4" i="50" a="1"/>
  <c r="U4" i="50" s="1"/>
  <c r="E4" i="50"/>
  <c r="C4" i="50"/>
  <c r="AO3" i="50"/>
  <c r="K3" i="50" s="1" a="1"/>
  <c r="K3" i="50" s="1"/>
  <c r="AN3" i="50"/>
  <c r="M3" i="50" s="1" a="1"/>
  <c r="M3" i="50" s="1"/>
  <c r="AI3" i="50"/>
  <c r="AH3" i="50"/>
  <c r="AL9" i="44" s="1"/>
  <c r="AG3" i="50" a="1"/>
  <c r="AG3" i="50" s="1"/>
  <c r="L50" i="50" s="1"/>
  <c r="AJ9" i="44" s="1"/>
  <c r="AF3" i="50" a="1"/>
  <c r="AF3" i="50" s="1"/>
  <c r="L49" i="50" s="1"/>
  <c r="AH9" i="44" s="1"/>
  <c r="AE3" i="50"/>
  <c r="AC3" i="50"/>
  <c r="AB3" i="50"/>
  <c r="W3" i="50" a="1"/>
  <c r="W3" i="50" s="1"/>
  <c r="U3" i="50" a="1"/>
  <c r="U3" i="50" s="1"/>
  <c r="B3" i="50"/>
  <c r="T2" i="50"/>
  <c r="I2" i="50"/>
  <c r="AH1" i="50"/>
  <c r="AG1" i="50"/>
  <c r="AF1" i="50"/>
  <c r="X1" i="50"/>
  <c r="V1" i="50"/>
  <c r="T1" i="50"/>
  <c r="S1" i="50"/>
  <c r="R1" i="50"/>
  <c r="Q1" i="50"/>
  <c r="O1" i="50"/>
  <c r="N1" i="50"/>
  <c r="J1" i="50"/>
  <c r="I1" i="50"/>
  <c r="H1" i="50"/>
  <c r="L51" i="49"/>
  <c r="G51" i="49"/>
  <c r="G50" i="49"/>
  <c r="G49" i="49"/>
  <c r="L48" i="49"/>
  <c r="AB8" i="44" s="1"/>
  <c r="G48" i="49"/>
  <c r="L47" i="49"/>
  <c r="Z8" i="44" s="1"/>
  <c r="G47" i="49"/>
  <c r="AO33" i="49"/>
  <c r="K33" i="49" a="1"/>
  <c r="K33" i="49" s="1"/>
  <c r="AN33" i="49"/>
  <c r="M33" i="49" s="1" a="1"/>
  <c r="M33" i="49" s="1"/>
  <c r="AE33" i="49"/>
  <c r="AC33" i="49"/>
  <c r="AB33" i="49"/>
  <c r="AO32" i="49"/>
  <c r="K32" i="49" s="1" a="1"/>
  <c r="K32" i="49" s="1"/>
  <c r="AN32" i="49"/>
  <c r="M32" i="49" s="1" a="1"/>
  <c r="M32" i="49" s="1"/>
  <c r="AE32" i="49"/>
  <c r="AC32" i="49"/>
  <c r="AB32" i="49"/>
  <c r="AO31" i="49"/>
  <c r="K31" i="49" s="1" a="1"/>
  <c r="K31" i="49" s="1"/>
  <c r="AN31" i="49"/>
  <c r="M31" i="49" s="1" a="1"/>
  <c r="M31" i="49" s="1"/>
  <c r="AE31" i="49"/>
  <c r="AC31" i="49"/>
  <c r="AB31" i="49"/>
  <c r="AO30" i="49"/>
  <c r="K30" i="49" s="1" a="1"/>
  <c r="K30" i="49" s="1"/>
  <c r="AN30" i="49"/>
  <c r="M30" i="49" s="1" a="1"/>
  <c r="M30" i="49" s="1"/>
  <c r="AE30" i="49"/>
  <c r="AC30" i="49"/>
  <c r="AB30" i="49"/>
  <c r="AO29" i="49"/>
  <c r="K29" i="49" s="1" a="1"/>
  <c r="K29" i="49" s="1"/>
  <c r="AN29" i="49"/>
  <c r="M29" i="49" s="1" a="1"/>
  <c r="M29" i="49" s="1"/>
  <c r="AE29" i="49"/>
  <c r="AC29" i="49"/>
  <c r="AB29" i="49"/>
  <c r="AO28" i="49"/>
  <c r="AN28" i="49"/>
  <c r="M28" i="49" s="1" a="1"/>
  <c r="M28" i="49" s="1"/>
  <c r="AE28" i="49"/>
  <c r="AC28" i="49"/>
  <c r="AB28" i="49"/>
  <c r="AO27" i="49"/>
  <c r="AN27" i="49"/>
  <c r="M27" i="49" s="1" a="1"/>
  <c r="M27" i="49" s="1"/>
  <c r="AE27" i="49"/>
  <c r="AC27" i="49"/>
  <c r="AB27" i="49"/>
  <c r="AO26" i="49"/>
  <c r="AN26" i="49"/>
  <c r="M26" i="49" s="1" a="1"/>
  <c r="M26" i="49" s="1"/>
  <c r="AE26" i="49"/>
  <c r="AC26" i="49"/>
  <c r="AB26" i="49"/>
  <c r="AO25" i="49"/>
  <c r="AN25" i="49"/>
  <c r="M25" i="49" s="1" a="1"/>
  <c r="M25" i="49" s="1"/>
  <c r="AE25" i="49"/>
  <c r="AC25" i="49"/>
  <c r="AB25" i="49"/>
  <c r="AO24" i="49"/>
  <c r="AN24" i="49"/>
  <c r="M24" i="49" s="1" a="1"/>
  <c r="M24" i="49" s="1"/>
  <c r="AE24" i="49"/>
  <c r="AC24" i="49"/>
  <c r="AB24" i="49"/>
  <c r="AO23" i="49"/>
  <c r="AN23" i="49"/>
  <c r="M23" i="49" s="1" a="1"/>
  <c r="M23" i="49" s="1"/>
  <c r="AE23" i="49"/>
  <c r="AC23" i="49"/>
  <c r="AB23" i="49"/>
  <c r="AO22" i="49"/>
  <c r="AN22" i="49"/>
  <c r="M22" i="49" s="1" a="1"/>
  <c r="M22" i="49" s="1"/>
  <c r="AE22" i="49"/>
  <c r="AC22" i="49"/>
  <c r="AB22" i="49"/>
  <c r="AO21" i="49"/>
  <c r="AN21" i="49"/>
  <c r="M21" i="49" s="1" a="1"/>
  <c r="M21" i="49" s="1"/>
  <c r="AE21" i="49"/>
  <c r="AC21" i="49"/>
  <c r="AB21" i="49"/>
  <c r="AO20" i="49"/>
  <c r="K20" i="49" s="1" a="1"/>
  <c r="K20" i="49" s="1"/>
  <c r="AN20" i="49"/>
  <c r="M20" i="49" s="1" a="1"/>
  <c r="M20" i="49" s="1"/>
  <c r="AE20" i="49"/>
  <c r="AC20" i="49"/>
  <c r="AB20" i="49"/>
  <c r="AO19" i="49"/>
  <c r="K19" i="49" s="1" a="1"/>
  <c r="K19" i="49" s="1"/>
  <c r="AN19" i="49"/>
  <c r="M19" i="49" s="1" a="1"/>
  <c r="M19" i="49" s="1"/>
  <c r="AE19" i="49"/>
  <c r="AC19" i="49"/>
  <c r="AB19" i="49"/>
  <c r="AO18" i="49"/>
  <c r="K18" i="49" s="1" a="1"/>
  <c r="K18" i="49" s="1"/>
  <c r="AN18" i="49"/>
  <c r="M18" i="49" s="1" a="1"/>
  <c r="M18" i="49" s="1"/>
  <c r="AE18" i="49"/>
  <c r="AC18" i="49"/>
  <c r="AB18" i="49"/>
  <c r="AO17" i="49"/>
  <c r="AN17" i="49"/>
  <c r="M17" i="49" s="1" a="1"/>
  <c r="M17" i="49" s="1"/>
  <c r="AE17" i="49"/>
  <c r="AC17" i="49"/>
  <c r="AB17" i="49"/>
  <c r="AO16" i="49"/>
  <c r="K16" i="49" s="1" a="1"/>
  <c r="K16" i="49" s="1"/>
  <c r="AN16" i="49"/>
  <c r="M16" i="49" s="1" a="1"/>
  <c r="M16" i="49" s="1"/>
  <c r="AE16" i="49"/>
  <c r="AC16" i="49"/>
  <c r="AB16" i="49"/>
  <c r="AO15" i="49"/>
  <c r="K15" i="49" s="1" a="1"/>
  <c r="K15" i="49" s="1"/>
  <c r="AN15" i="49"/>
  <c r="M15" i="49" s="1" a="1"/>
  <c r="M15" i="49" s="1"/>
  <c r="AE15" i="49"/>
  <c r="AC15" i="49"/>
  <c r="AB15" i="49"/>
  <c r="AO14" i="49"/>
  <c r="K14" i="49" s="1" a="1"/>
  <c r="K14" i="49" s="1"/>
  <c r="AN14" i="49"/>
  <c r="M14" i="49" s="1" a="1"/>
  <c r="M14" i="49" s="1"/>
  <c r="AE14" i="49"/>
  <c r="AC14" i="49"/>
  <c r="AB14" i="49"/>
  <c r="AO13" i="49"/>
  <c r="K13" i="49" s="1" a="1"/>
  <c r="K13" i="49" s="1"/>
  <c r="AN13" i="49"/>
  <c r="M13" i="49" s="1" a="1"/>
  <c r="M13" i="49" s="1"/>
  <c r="AE13" i="49"/>
  <c r="AC13" i="49"/>
  <c r="AB13" i="49"/>
  <c r="AO12" i="49"/>
  <c r="AN12" i="49"/>
  <c r="M12" i="49" s="1" a="1"/>
  <c r="M12" i="49" s="1"/>
  <c r="AE12" i="49"/>
  <c r="AC12" i="49"/>
  <c r="AB12" i="49"/>
  <c r="AO11" i="49"/>
  <c r="K11" i="49" s="1" a="1"/>
  <c r="K11" i="49" s="1"/>
  <c r="AN11" i="49"/>
  <c r="M11" i="49" s="1" a="1"/>
  <c r="M11" i="49" s="1"/>
  <c r="AE11" i="49"/>
  <c r="AC11" i="49"/>
  <c r="AB11" i="49"/>
  <c r="B12" i="49"/>
  <c r="AO10" i="49"/>
  <c r="K10" i="49" s="1" a="1"/>
  <c r="K10" i="49" s="1"/>
  <c r="AN10" i="49"/>
  <c r="M10" i="49" s="1" a="1"/>
  <c r="M10" i="49" s="1"/>
  <c r="AE10" i="49"/>
  <c r="AC10" i="49"/>
  <c r="AB10" i="49"/>
  <c r="Z10" i="49"/>
  <c r="E10" i="49"/>
  <c r="C10" i="49"/>
  <c r="AO9" i="49"/>
  <c r="K9" i="49" s="1" a="1"/>
  <c r="K9" i="49" s="1"/>
  <c r="AN9" i="49"/>
  <c r="M9" i="49" s="1" a="1"/>
  <c r="M9" i="49" s="1"/>
  <c r="AE9" i="49"/>
  <c r="AC9" i="49"/>
  <c r="AB9" i="49"/>
  <c r="E9" i="49"/>
  <c r="C9" i="49"/>
  <c r="AO8" i="49"/>
  <c r="K8" i="49" s="1" a="1"/>
  <c r="K8" i="49" s="1"/>
  <c r="AN8" i="49"/>
  <c r="M8" i="49" s="1" a="1"/>
  <c r="M8" i="49" s="1"/>
  <c r="AE8" i="49"/>
  <c r="AC8" i="49"/>
  <c r="AB8" i="49"/>
  <c r="E8" i="49"/>
  <c r="C8" i="49"/>
  <c r="AO7" i="49"/>
  <c r="K7" i="49" s="1" a="1"/>
  <c r="K7" i="49" s="1"/>
  <c r="AN7" i="49"/>
  <c r="M7" i="49" s="1" a="1"/>
  <c r="M7" i="49" s="1"/>
  <c r="AE7" i="49"/>
  <c r="AC7" i="49"/>
  <c r="AB7" i="49"/>
  <c r="Z7" i="49"/>
  <c r="E7" i="49"/>
  <c r="C7" i="49"/>
  <c r="AO6" i="49"/>
  <c r="K6" i="49" s="1" a="1"/>
  <c r="K6" i="49" s="1"/>
  <c r="AN6" i="49"/>
  <c r="M6" i="49" s="1" a="1"/>
  <c r="M6" i="49" s="1"/>
  <c r="AE6" i="49"/>
  <c r="AC6" i="49"/>
  <c r="AB6" i="49"/>
  <c r="E6" i="49"/>
  <c r="C6" i="49"/>
  <c r="AO5" i="49"/>
  <c r="K5" i="49" s="1" a="1"/>
  <c r="K5" i="49" s="1"/>
  <c r="AN5" i="49"/>
  <c r="M5" i="49" s="1" a="1"/>
  <c r="M5" i="49" s="1"/>
  <c r="AI5" i="49"/>
  <c r="AE5" i="49"/>
  <c r="AC5" i="49"/>
  <c r="AB5" i="49"/>
  <c r="E5" i="49"/>
  <c r="C5" i="49"/>
  <c r="AO4" i="49"/>
  <c r="K4" i="49" s="1" a="1"/>
  <c r="K4" i="49" s="1"/>
  <c r="AN4" i="49"/>
  <c r="M4" i="49" s="1" a="1"/>
  <c r="M4" i="49" s="1"/>
  <c r="AI4" i="49"/>
  <c r="AE4" i="49"/>
  <c r="AC4" i="49"/>
  <c r="AB4" i="49"/>
  <c r="Z4" i="49"/>
  <c r="W4" i="49" a="1"/>
  <c r="W4" i="49" s="1"/>
  <c r="U4" i="49" a="1"/>
  <c r="U4" i="49" s="1"/>
  <c r="E4" i="49"/>
  <c r="C4" i="49"/>
  <c r="AO3" i="49"/>
  <c r="K3" i="49" s="1" a="1"/>
  <c r="K3" i="49" s="1"/>
  <c r="AN3" i="49"/>
  <c r="M3" i="49" s="1" a="1"/>
  <c r="M3" i="49" s="1"/>
  <c r="AI3" i="49"/>
  <c r="AH3" i="49"/>
  <c r="AL8" i="44" s="1"/>
  <c r="AG3" i="49" a="1"/>
  <c r="AG3" i="49" s="1"/>
  <c r="L50" i="49" s="1"/>
  <c r="AJ8" i="44" s="1"/>
  <c r="AF3" i="49" a="1"/>
  <c r="AF3" i="49" s="1"/>
  <c r="L49" i="49" s="1"/>
  <c r="AH8" i="44" s="1"/>
  <c r="AE3" i="49"/>
  <c r="AC3" i="49"/>
  <c r="AB3" i="49"/>
  <c r="W3" i="49" a="1"/>
  <c r="W3" i="49" s="1"/>
  <c r="U3" i="49" a="1"/>
  <c r="U3" i="49" s="1"/>
  <c r="B3" i="49"/>
  <c r="T2" i="49"/>
  <c r="I2" i="49"/>
  <c r="AH1" i="49"/>
  <c r="AG1" i="49"/>
  <c r="AF1" i="49"/>
  <c r="X1" i="49"/>
  <c r="V1" i="49"/>
  <c r="T1" i="49"/>
  <c r="S1" i="49"/>
  <c r="R1" i="49"/>
  <c r="Q1" i="49"/>
  <c r="O1" i="49"/>
  <c r="N1" i="49"/>
  <c r="J1" i="49"/>
  <c r="I1" i="49"/>
  <c r="H1" i="49"/>
  <c r="L50" i="48"/>
  <c r="G50" i="48"/>
  <c r="G49" i="48"/>
  <c r="G48" i="48"/>
  <c r="L47" i="48"/>
  <c r="AB7" i="44" s="1"/>
  <c r="G47" i="48"/>
  <c r="L46" i="48"/>
  <c r="Z7" i="44" s="1"/>
  <c r="G46" i="48"/>
  <c r="AO32" i="48"/>
  <c r="AN32" i="48"/>
  <c r="M32" i="48" s="1" a="1"/>
  <c r="M32" i="48" s="1"/>
  <c r="AE32" i="48"/>
  <c r="AC32" i="48"/>
  <c r="AB32" i="48"/>
  <c r="AO31" i="48"/>
  <c r="K31" i="48" s="1" a="1"/>
  <c r="K31" i="48" s="1"/>
  <c r="AN31" i="48"/>
  <c r="M31" i="48" s="1" a="1"/>
  <c r="M31" i="48" s="1"/>
  <c r="AE31" i="48"/>
  <c r="AC31" i="48"/>
  <c r="AB31" i="48"/>
  <c r="AO30" i="48"/>
  <c r="K30" i="48" s="1" a="1"/>
  <c r="K30" i="48" s="1"/>
  <c r="AN30" i="48"/>
  <c r="M30" i="48" s="1" a="1"/>
  <c r="M30" i="48" s="1"/>
  <c r="AE30" i="48"/>
  <c r="AC30" i="48"/>
  <c r="AB30" i="48"/>
  <c r="AO29" i="48"/>
  <c r="AN29" i="48"/>
  <c r="M29" i="48" s="1" a="1"/>
  <c r="M29" i="48" s="1"/>
  <c r="AE29" i="48"/>
  <c r="AC29" i="48"/>
  <c r="AB29" i="48"/>
  <c r="AO28" i="48"/>
  <c r="AN28" i="48"/>
  <c r="M28" i="48" s="1" a="1"/>
  <c r="M28" i="48" s="1"/>
  <c r="AE28" i="48"/>
  <c r="AC28" i="48"/>
  <c r="AB28" i="48"/>
  <c r="AO27" i="48"/>
  <c r="AN27" i="48"/>
  <c r="M27" i="48" s="1" a="1"/>
  <c r="M27" i="48" s="1"/>
  <c r="AE27" i="48"/>
  <c r="AC27" i="48"/>
  <c r="AB27" i="48"/>
  <c r="AO26" i="48"/>
  <c r="AN26" i="48"/>
  <c r="M26" i="48" s="1" a="1"/>
  <c r="M26" i="48" s="1"/>
  <c r="AE26" i="48"/>
  <c r="AC26" i="48"/>
  <c r="AB26" i="48"/>
  <c r="AO25" i="48"/>
  <c r="AN25" i="48"/>
  <c r="M25" i="48" s="1" a="1"/>
  <c r="M25" i="48" s="1"/>
  <c r="AE25" i="48"/>
  <c r="AC25" i="48"/>
  <c r="AB25" i="48"/>
  <c r="AO24" i="48"/>
  <c r="AN24" i="48"/>
  <c r="M24" i="48" s="1" a="1"/>
  <c r="M24" i="48" s="1"/>
  <c r="AE24" i="48"/>
  <c r="AC24" i="48"/>
  <c r="AB24" i="48"/>
  <c r="AO23" i="48"/>
  <c r="AN23" i="48"/>
  <c r="M23" i="48" s="1" a="1"/>
  <c r="M23" i="48" s="1"/>
  <c r="AE23" i="48"/>
  <c r="AC23" i="48"/>
  <c r="AB23" i="48"/>
  <c r="AO22" i="48"/>
  <c r="AN22" i="48"/>
  <c r="M22" i="48" s="1" a="1"/>
  <c r="M22" i="48" s="1"/>
  <c r="AE22" i="48"/>
  <c r="AC22" i="48"/>
  <c r="AB22" i="48"/>
  <c r="AO21" i="48"/>
  <c r="AN21" i="48"/>
  <c r="M21" i="48" s="1" a="1"/>
  <c r="M21" i="48" s="1"/>
  <c r="AE21" i="48"/>
  <c r="AC21" i="48"/>
  <c r="AB21" i="48"/>
  <c r="AO20" i="48"/>
  <c r="K20" i="48" s="1" a="1"/>
  <c r="K20" i="48" s="1"/>
  <c r="AN20" i="48"/>
  <c r="M20" i="48" s="1" a="1"/>
  <c r="M20" i="48" s="1"/>
  <c r="AE20" i="48"/>
  <c r="AC20" i="48"/>
  <c r="AB20" i="48"/>
  <c r="AO19" i="48"/>
  <c r="AN19" i="48"/>
  <c r="M19" i="48" s="1" a="1"/>
  <c r="M19" i="48" s="1"/>
  <c r="AE19" i="48"/>
  <c r="AC19" i="48"/>
  <c r="AB19" i="48"/>
  <c r="AO18" i="48"/>
  <c r="AN18" i="48"/>
  <c r="M18" i="48" s="1" a="1"/>
  <c r="M18" i="48" s="1"/>
  <c r="AE18" i="48"/>
  <c r="AC18" i="48"/>
  <c r="AB18" i="48"/>
  <c r="AO17" i="48"/>
  <c r="K17" i="48" s="1" a="1"/>
  <c r="K17" i="48" s="1"/>
  <c r="AN17" i="48"/>
  <c r="M17" i="48" s="1" a="1"/>
  <c r="M17" i="48" s="1"/>
  <c r="AE17" i="48"/>
  <c r="AC17" i="48"/>
  <c r="AB17" i="48"/>
  <c r="AO16" i="48"/>
  <c r="K16" i="48" s="1" a="1"/>
  <c r="K16" i="48" s="1"/>
  <c r="AN16" i="48"/>
  <c r="M16" i="48" s="1" a="1"/>
  <c r="M16" i="48" s="1"/>
  <c r="AE16" i="48"/>
  <c r="AC16" i="48"/>
  <c r="AB16" i="48"/>
  <c r="AO15" i="48"/>
  <c r="K15" i="48" s="1" a="1"/>
  <c r="K15" i="48" s="1"/>
  <c r="AN15" i="48"/>
  <c r="M15" i="48" s="1" a="1"/>
  <c r="M15" i="48" s="1"/>
  <c r="AE15" i="48"/>
  <c r="AC15" i="48"/>
  <c r="AB15" i="48"/>
  <c r="AO14" i="48"/>
  <c r="K14" i="48" s="1" a="1"/>
  <c r="K14" i="48" s="1"/>
  <c r="AN14" i="48"/>
  <c r="M14" i="48" s="1" a="1"/>
  <c r="M14" i="48" s="1"/>
  <c r="AE14" i="48"/>
  <c r="AC14" i="48"/>
  <c r="AB14" i="48"/>
  <c r="AO13" i="48"/>
  <c r="K13" i="48" s="1" a="1"/>
  <c r="K13" i="48" s="1"/>
  <c r="AN13" i="48"/>
  <c r="M13" i="48" s="1" a="1"/>
  <c r="M13" i="48" s="1"/>
  <c r="AE13" i="48"/>
  <c r="AC13" i="48"/>
  <c r="AB13" i="48"/>
  <c r="AO12" i="48"/>
  <c r="AN12" i="48"/>
  <c r="M12" i="48" s="1" a="1"/>
  <c r="M12" i="48" s="1"/>
  <c r="AE12" i="48"/>
  <c r="AC12" i="48"/>
  <c r="AB12" i="48"/>
  <c r="AO11" i="48"/>
  <c r="K11" i="48" s="1" a="1"/>
  <c r="K11" i="48" s="1"/>
  <c r="AN11" i="48"/>
  <c r="M11" i="48" s="1" a="1"/>
  <c r="M11" i="48" s="1"/>
  <c r="AE11" i="48"/>
  <c r="AC11" i="48"/>
  <c r="AB11" i="48"/>
  <c r="B12" i="48"/>
  <c r="AO10" i="48"/>
  <c r="K10" i="48" s="1" a="1"/>
  <c r="K10" i="48" s="1"/>
  <c r="AN10" i="48"/>
  <c r="M10" i="48" s="1" a="1"/>
  <c r="M10" i="48" s="1"/>
  <c r="AE10" i="48"/>
  <c r="AC10" i="48"/>
  <c r="AB10" i="48"/>
  <c r="Z10" i="48"/>
  <c r="E10" i="48"/>
  <c r="C10" i="48"/>
  <c r="AO9" i="48"/>
  <c r="K9" i="48" s="1" a="1"/>
  <c r="K9" i="48" s="1"/>
  <c r="AN9" i="48"/>
  <c r="M9" i="48" s="1" a="1"/>
  <c r="M9" i="48" s="1"/>
  <c r="AE9" i="48"/>
  <c r="AC9" i="48"/>
  <c r="AB9" i="48"/>
  <c r="E9" i="48"/>
  <c r="C9" i="48"/>
  <c r="AO8" i="48"/>
  <c r="K8" i="48" s="1" a="1"/>
  <c r="K8" i="48" s="1"/>
  <c r="AN8" i="48"/>
  <c r="M8" i="48" s="1" a="1"/>
  <c r="M8" i="48" s="1"/>
  <c r="AE8" i="48"/>
  <c r="AC8" i="48"/>
  <c r="AB8" i="48"/>
  <c r="E8" i="48"/>
  <c r="C8" i="48"/>
  <c r="AO7" i="48"/>
  <c r="K7" i="48" s="1" a="1"/>
  <c r="K7" i="48" s="1"/>
  <c r="AN7" i="48"/>
  <c r="M7" i="48" s="1" a="1"/>
  <c r="M7" i="48" s="1"/>
  <c r="AE7" i="48"/>
  <c r="AC7" i="48"/>
  <c r="AB7" i="48"/>
  <c r="Z7" i="48"/>
  <c r="E7" i="48"/>
  <c r="C7" i="48"/>
  <c r="AO6" i="48"/>
  <c r="K6" i="48" s="1" a="1"/>
  <c r="K6" i="48" s="1"/>
  <c r="AN6" i="48"/>
  <c r="M6" i="48" s="1" a="1"/>
  <c r="M6" i="48" s="1"/>
  <c r="AE6" i="48"/>
  <c r="AC6" i="48"/>
  <c r="AB6" i="48"/>
  <c r="E6" i="48"/>
  <c r="C6" i="48"/>
  <c r="AO5" i="48"/>
  <c r="K5" i="48" s="1" a="1"/>
  <c r="K5" i="48" s="1"/>
  <c r="AN5" i="48"/>
  <c r="M5" i="48" s="1" a="1"/>
  <c r="M5" i="48" s="1"/>
  <c r="AI5" i="48"/>
  <c r="AE5" i="48"/>
  <c r="AC5" i="48"/>
  <c r="AB5" i="48"/>
  <c r="E5" i="48"/>
  <c r="C5" i="48"/>
  <c r="AO4" i="48"/>
  <c r="AN4" i="48"/>
  <c r="M4" i="48" s="1" a="1"/>
  <c r="M4" i="48" s="1"/>
  <c r="AI4" i="48"/>
  <c r="AE4" i="48"/>
  <c r="AC4" i="48"/>
  <c r="AB4" i="48"/>
  <c r="Z4" i="48"/>
  <c r="W4" i="48" a="1"/>
  <c r="W4" i="48" s="1"/>
  <c r="U4" i="48" a="1"/>
  <c r="U4" i="48" s="1"/>
  <c r="K4" i="48" a="1"/>
  <c r="K4" i="48" s="1"/>
  <c r="E4" i="48"/>
  <c r="C4" i="48"/>
  <c r="AO3" i="48"/>
  <c r="K3" i="48" s="1" a="1"/>
  <c r="K3" i="48" s="1"/>
  <c r="AN3" i="48"/>
  <c r="M3" i="48" s="1" a="1"/>
  <c r="M3" i="48" s="1"/>
  <c r="AI3" i="48"/>
  <c r="AH3" i="48"/>
  <c r="AL7" i="44" s="1"/>
  <c r="AG3" i="48" a="1"/>
  <c r="AG3" i="48" s="1"/>
  <c r="L49" i="48" s="1"/>
  <c r="AJ7" i="44" s="1"/>
  <c r="AF3" i="48" a="1"/>
  <c r="AF3" i="48" s="1"/>
  <c r="L48" i="48" s="1"/>
  <c r="AH7" i="44" s="1"/>
  <c r="AE3" i="48"/>
  <c r="AC3" i="48"/>
  <c r="AB3" i="48"/>
  <c r="W3" i="48" a="1"/>
  <c r="W3" i="48" s="1"/>
  <c r="U3" i="48" a="1"/>
  <c r="U3" i="48" s="1"/>
  <c r="B3" i="48"/>
  <c r="T2" i="48"/>
  <c r="I2" i="48"/>
  <c r="AH1" i="48"/>
  <c r="AG1" i="48"/>
  <c r="AF1" i="48"/>
  <c r="X1" i="48"/>
  <c r="V1" i="48"/>
  <c r="T1" i="48"/>
  <c r="S1" i="48"/>
  <c r="R1" i="48"/>
  <c r="Q1" i="48"/>
  <c r="O1" i="48"/>
  <c r="N1" i="48"/>
  <c r="J1" i="48"/>
  <c r="I1" i="48"/>
  <c r="H1" i="48"/>
  <c r="L51" i="47"/>
  <c r="G51" i="47"/>
  <c r="G50" i="47"/>
  <c r="G49" i="47"/>
  <c r="L48" i="47"/>
  <c r="AB6" i="44" s="1"/>
  <c r="AC6" i="44" s="1"/>
  <c r="G48" i="47"/>
  <c r="L47" i="47"/>
  <c r="Z6" i="44" s="1"/>
  <c r="AA6" i="44" s="1"/>
  <c r="G47" i="47"/>
  <c r="AO33" i="47"/>
  <c r="K33" i="47" s="1" a="1"/>
  <c r="K33" i="47" s="1"/>
  <c r="AN33" i="47"/>
  <c r="M33" i="47" s="1" a="1"/>
  <c r="M33" i="47" s="1"/>
  <c r="AE33" i="47"/>
  <c r="AC33" i="47"/>
  <c r="AB33" i="47"/>
  <c r="AO32" i="47"/>
  <c r="K32" i="47" s="1" a="1"/>
  <c r="K32" i="47" s="1"/>
  <c r="AN32" i="47"/>
  <c r="M32" i="47" s="1" a="1"/>
  <c r="M32" i="47" s="1"/>
  <c r="AE32" i="47"/>
  <c r="AC32" i="47"/>
  <c r="AB32" i="47"/>
  <c r="AO31" i="47"/>
  <c r="K31" i="47" s="1" a="1"/>
  <c r="K31" i="47" s="1"/>
  <c r="AN31" i="47"/>
  <c r="M31" i="47" s="1" a="1"/>
  <c r="M31" i="47" s="1"/>
  <c r="AE31" i="47"/>
  <c r="AC31" i="47"/>
  <c r="AB31" i="47"/>
  <c r="AO30" i="47"/>
  <c r="AN30" i="47"/>
  <c r="M30" i="47" s="1" a="1"/>
  <c r="M30" i="47" s="1"/>
  <c r="AE30" i="47"/>
  <c r="AC30" i="47"/>
  <c r="AB30" i="47"/>
  <c r="AO29" i="47"/>
  <c r="AN29" i="47"/>
  <c r="M29" i="47" s="1" a="1"/>
  <c r="M29" i="47" s="1"/>
  <c r="AE29" i="47"/>
  <c r="AC29" i="47"/>
  <c r="AB29" i="47"/>
  <c r="AO28" i="47"/>
  <c r="AN28" i="47"/>
  <c r="M28" i="47" s="1" a="1"/>
  <c r="M28" i="47" s="1"/>
  <c r="AE28" i="47"/>
  <c r="AC28" i="47"/>
  <c r="AB28" i="47"/>
  <c r="AO27" i="47"/>
  <c r="AN27" i="47"/>
  <c r="M27" i="47" s="1" a="1"/>
  <c r="M27" i="47" s="1"/>
  <c r="AE27" i="47"/>
  <c r="AC27" i="47"/>
  <c r="AB27" i="47"/>
  <c r="AO26" i="47"/>
  <c r="AN26" i="47"/>
  <c r="M26" i="47" s="1" a="1"/>
  <c r="M26" i="47" s="1"/>
  <c r="AE26" i="47"/>
  <c r="AC26" i="47"/>
  <c r="AB26" i="47"/>
  <c r="AO25" i="47"/>
  <c r="AN25" i="47"/>
  <c r="M25" i="47" s="1" a="1"/>
  <c r="M25" i="47" s="1"/>
  <c r="AE25" i="47"/>
  <c r="AC25" i="47"/>
  <c r="AB25" i="47"/>
  <c r="AO24" i="47"/>
  <c r="AN24" i="47"/>
  <c r="M24" i="47" s="1" a="1"/>
  <c r="M24" i="47" s="1"/>
  <c r="AE24" i="47"/>
  <c r="AC24" i="47"/>
  <c r="AB24" i="47"/>
  <c r="AO23" i="47"/>
  <c r="AN23" i="47"/>
  <c r="M23" i="47" s="1" a="1"/>
  <c r="M23" i="47" s="1"/>
  <c r="AE23" i="47"/>
  <c r="AC23" i="47"/>
  <c r="AB23" i="47"/>
  <c r="AO22" i="47"/>
  <c r="AN22" i="47"/>
  <c r="M22" i="47" s="1" a="1"/>
  <c r="M22" i="47" s="1"/>
  <c r="AE22" i="47"/>
  <c r="AC22" i="47"/>
  <c r="AB22" i="47"/>
  <c r="AO21" i="47"/>
  <c r="AN21" i="47"/>
  <c r="M21" i="47" s="1" a="1"/>
  <c r="M21" i="47" s="1"/>
  <c r="AE21" i="47"/>
  <c r="AC21" i="47"/>
  <c r="AB21" i="47"/>
  <c r="AO20" i="47"/>
  <c r="K20" i="47" s="1" a="1"/>
  <c r="K20" i="47" s="1"/>
  <c r="AN20" i="47"/>
  <c r="M20" i="47" s="1" a="1"/>
  <c r="M20" i="47" s="1"/>
  <c r="AE20" i="47"/>
  <c r="AC20" i="47"/>
  <c r="AB20" i="47"/>
  <c r="AO19" i="47"/>
  <c r="AN19" i="47"/>
  <c r="M19" i="47" s="1" a="1"/>
  <c r="M19" i="47" s="1"/>
  <c r="AE19" i="47"/>
  <c r="AC19" i="47"/>
  <c r="AB19" i="47"/>
  <c r="AO18" i="47"/>
  <c r="AN18" i="47"/>
  <c r="M18" i="47" s="1" a="1"/>
  <c r="M18" i="47" s="1"/>
  <c r="AE18" i="47"/>
  <c r="AC18" i="47"/>
  <c r="AB18" i="47"/>
  <c r="AO17" i="47"/>
  <c r="K17" i="47" s="1" a="1"/>
  <c r="K17" i="47" s="1"/>
  <c r="AN17" i="47"/>
  <c r="M17" i="47" s="1" a="1"/>
  <c r="M17" i="47" s="1"/>
  <c r="AE17" i="47"/>
  <c r="AC17" i="47"/>
  <c r="AB17" i="47"/>
  <c r="AO16" i="47"/>
  <c r="K16" i="47" s="1" a="1"/>
  <c r="K16" i="47" s="1"/>
  <c r="AN16" i="47"/>
  <c r="M16" i="47" s="1" a="1"/>
  <c r="M16" i="47" s="1"/>
  <c r="AE16" i="47"/>
  <c r="AC16" i="47"/>
  <c r="AB16" i="47"/>
  <c r="AO15" i="47"/>
  <c r="K15" i="47" s="1" a="1"/>
  <c r="K15" i="47" s="1"/>
  <c r="AN15" i="47"/>
  <c r="M15" i="47" s="1" a="1"/>
  <c r="M15" i="47" s="1"/>
  <c r="AE15" i="47"/>
  <c r="AC15" i="47"/>
  <c r="AB15" i="47"/>
  <c r="AO14" i="47"/>
  <c r="K14" i="47" s="1" a="1"/>
  <c r="K14" i="47" s="1"/>
  <c r="AN14" i="47"/>
  <c r="M14" i="47" s="1" a="1"/>
  <c r="M14" i="47" s="1"/>
  <c r="AE14" i="47"/>
  <c r="AC14" i="47"/>
  <c r="AB14" i="47"/>
  <c r="AO13" i="47"/>
  <c r="AN13" i="47"/>
  <c r="M13" i="47" s="1" a="1"/>
  <c r="M13" i="47" s="1"/>
  <c r="AE13" i="47"/>
  <c r="AC13" i="47"/>
  <c r="AB13" i="47"/>
  <c r="AO12" i="47"/>
  <c r="AN12" i="47"/>
  <c r="M12" i="47" s="1" a="1"/>
  <c r="M12" i="47" s="1"/>
  <c r="AE12" i="47"/>
  <c r="AC12" i="47"/>
  <c r="AB12" i="47"/>
  <c r="AO11" i="47"/>
  <c r="K11" i="47" s="1" a="1"/>
  <c r="K11" i="47" s="1"/>
  <c r="AN11" i="47"/>
  <c r="M11" i="47" s="1" a="1"/>
  <c r="M11" i="47" s="1"/>
  <c r="AE11" i="47"/>
  <c r="AC11" i="47"/>
  <c r="AB11" i="47"/>
  <c r="B12" i="47"/>
  <c r="AO10" i="47"/>
  <c r="K10" i="47" s="1" a="1"/>
  <c r="K10" i="47" s="1"/>
  <c r="AN10" i="47"/>
  <c r="M10" i="47" s="1" a="1"/>
  <c r="M10" i="47" s="1"/>
  <c r="AE10" i="47"/>
  <c r="AC10" i="47"/>
  <c r="AB10" i="47"/>
  <c r="Z10" i="47"/>
  <c r="E10" i="47"/>
  <c r="C10" i="47"/>
  <c r="AO9" i="47"/>
  <c r="K9" i="47" s="1" a="1"/>
  <c r="K9" i="47" s="1"/>
  <c r="AN9" i="47"/>
  <c r="M9" i="47" s="1" a="1"/>
  <c r="M9" i="47" s="1"/>
  <c r="AE9" i="47"/>
  <c r="AC9" i="47"/>
  <c r="AB9" i="47"/>
  <c r="E9" i="47"/>
  <c r="C9" i="47"/>
  <c r="AO8" i="47"/>
  <c r="K8" i="47" s="1" a="1"/>
  <c r="K8" i="47" s="1"/>
  <c r="AN8" i="47"/>
  <c r="M8" i="47" s="1" a="1"/>
  <c r="M8" i="47" s="1"/>
  <c r="AE8" i="47"/>
  <c r="AC8" i="47"/>
  <c r="AB8" i="47"/>
  <c r="E8" i="47"/>
  <c r="C8" i="47"/>
  <c r="AO7" i="47"/>
  <c r="K7" i="47" s="1" a="1"/>
  <c r="K7" i="47" s="1"/>
  <c r="AN7" i="47"/>
  <c r="M7" i="47" s="1" a="1"/>
  <c r="M7" i="47" s="1"/>
  <c r="AE7" i="47"/>
  <c r="AC7" i="47"/>
  <c r="AB7" i="47"/>
  <c r="Z7" i="47"/>
  <c r="E7" i="47"/>
  <c r="C7" i="47"/>
  <c r="AO6" i="47"/>
  <c r="K6" i="47" s="1" a="1"/>
  <c r="K6" i="47" s="1"/>
  <c r="AN6" i="47"/>
  <c r="M6" i="47" s="1" a="1"/>
  <c r="M6" i="47" s="1"/>
  <c r="AE6" i="47"/>
  <c r="AC6" i="47"/>
  <c r="AB6" i="47"/>
  <c r="E6" i="47"/>
  <c r="C6" i="47"/>
  <c r="AO5" i="47"/>
  <c r="K5" i="47" s="1" a="1"/>
  <c r="K5" i="47" s="1"/>
  <c r="AN5" i="47"/>
  <c r="M5" i="47" s="1" a="1"/>
  <c r="M5" i="47" s="1"/>
  <c r="AI5" i="47"/>
  <c r="AE5" i="47"/>
  <c r="AC5" i="47"/>
  <c r="AB5" i="47"/>
  <c r="E5" i="47"/>
  <c r="C5" i="47"/>
  <c r="AO4" i="47"/>
  <c r="K4" i="47" s="1" a="1"/>
  <c r="K4" i="47" s="1"/>
  <c r="AN4" i="47"/>
  <c r="M4" i="47" s="1" a="1"/>
  <c r="M4" i="47" s="1"/>
  <c r="AI4" i="47"/>
  <c r="AE4" i="47"/>
  <c r="AC4" i="47"/>
  <c r="AB4" i="47"/>
  <c r="Z4" i="47"/>
  <c r="W4" i="47" a="1"/>
  <c r="W4" i="47" s="1"/>
  <c r="U4" i="47" a="1"/>
  <c r="U4" i="47" s="1"/>
  <c r="E4" i="47"/>
  <c r="C4" i="47"/>
  <c r="AO3" i="47"/>
  <c r="K3" i="47" s="1" a="1"/>
  <c r="K3" i="47" s="1"/>
  <c r="AN3" i="47"/>
  <c r="M3" i="47" s="1" a="1"/>
  <c r="M3" i="47" s="1"/>
  <c r="AI3" i="47"/>
  <c r="AH3" i="47"/>
  <c r="AL6" i="44" s="1"/>
  <c r="AM6" i="44" s="1"/>
  <c r="AG3" i="47" a="1"/>
  <c r="AG3" i="47" s="1"/>
  <c r="L50" i="47" s="1"/>
  <c r="AJ6" i="44" s="1"/>
  <c r="AK6" i="44" s="1"/>
  <c r="AF3" i="47" a="1"/>
  <c r="AF3" i="47" s="1"/>
  <c r="L49" i="47" s="1"/>
  <c r="AH6" i="44" s="1"/>
  <c r="AI6" i="44" s="1"/>
  <c r="AE3" i="47"/>
  <c r="AC3" i="47"/>
  <c r="AB3" i="47"/>
  <c r="W3" i="47" a="1"/>
  <c r="W3" i="47" s="1"/>
  <c r="U3" i="47" a="1"/>
  <c r="U3" i="47" s="1"/>
  <c r="B3" i="47"/>
  <c r="T2" i="47"/>
  <c r="I2" i="47"/>
  <c r="AH1" i="47"/>
  <c r="AG1" i="47"/>
  <c r="AF1" i="47"/>
  <c r="X1" i="47"/>
  <c r="V1" i="47"/>
  <c r="T1" i="47"/>
  <c r="S1" i="47"/>
  <c r="R1" i="47"/>
  <c r="Q1" i="47"/>
  <c r="O1" i="47"/>
  <c r="N1" i="47"/>
  <c r="J1" i="47"/>
  <c r="I1" i="47"/>
  <c r="H1" i="47"/>
  <c r="G50" i="46"/>
  <c r="G49" i="46"/>
  <c r="G48" i="46"/>
  <c r="L47" i="46"/>
  <c r="AB5" i="44" s="1"/>
  <c r="AC5" i="44" s="1"/>
  <c r="G47" i="46"/>
  <c r="L46" i="46"/>
  <c r="Z5" i="44" s="1"/>
  <c r="AA5" i="44" s="1"/>
  <c r="G46" i="46"/>
  <c r="AO32" i="46"/>
  <c r="K32" i="46" s="1" a="1"/>
  <c r="K32" i="46" s="1"/>
  <c r="AN32" i="46"/>
  <c r="M32" i="46" s="1" a="1"/>
  <c r="M32" i="46" s="1"/>
  <c r="AE32" i="46"/>
  <c r="AC32" i="46"/>
  <c r="AB32" i="46"/>
  <c r="AO31" i="46"/>
  <c r="K31" i="46" s="1" a="1"/>
  <c r="K31" i="46" s="1"/>
  <c r="AN31" i="46"/>
  <c r="M31" i="46" s="1" a="1"/>
  <c r="M31" i="46" s="1"/>
  <c r="AE31" i="46"/>
  <c r="AC31" i="46"/>
  <c r="AB31" i="46"/>
  <c r="AO30" i="46"/>
  <c r="K30" i="46" s="1" a="1"/>
  <c r="K30" i="46" s="1"/>
  <c r="AN30" i="46"/>
  <c r="M30" i="46" s="1" a="1"/>
  <c r="M30" i="46" s="1"/>
  <c r="AE30" i="46"/>
  <c r="AC30" i="46"/>
  <c r="AB30" i="46"/>
  <c r="AO29" i="46"/>
  <c r="K29" i="46" s="1" a="1"/>
  <c r="K29" i="46" s="1"/>
  <c r="AN29" i="46"/>
  <c r="M29" i="46" s="1" a="1"/>
  <c r="M29" i="46" s="1"/>
  <c r="AE29" i="46"/>
  <c r="AC29" i="46"/>
  <c r="AB29" i="46"/>
  <c r="AO28" i="46"/>
  <c r="AN28" i="46"/>
  <c r="M28" i="46" s="1" a="1"/>
  <c r="M28" i="46" s="1"/>
  <c r="AE28" i="46"/>
  <c r="AC28" i="46"/>
  <c r="AB28" i="46"/>
  <c r="AO27" i="46"/>
  <c r="AN27" i="46"/>
  <c r="M27" i="46" s="1" a="1"/>
  <c r="M27" i="46" s="1"/>
  <c r="AE27" i="46"/>
  <c r="AC27" i="46"/>
  <c r="AB27" i="46"/>
  <c r="AO26" i="46"/>
  <c r="AN26" i="46"/>
  <c r="M26" i="46" s="1" a="1"/>
  <c r="M26" i="46" s="1"/>
  <c r="AE26" i="46"/>
  <c r="AC26" i="46"/>
  <c r="AB26" i="46"/>
  <c r="AO25" i="46"/>
  <c r="AN25" i="46"/>
  <c r="M25" i="46" s="1" a="1"/>
  <c r="M25" i="46" s="1"/>
  <c r="AE25" i="46"/>
  <c r="AC25" i="46"/>
  <c r="AB25" i="46"/>
  <c r="AO24" i="46"/>
  <c r="AN24" i="46"/>
  <c r="M24" i="46" s="1" a="1"/>
  <c r="M24" i="46" s="1"/>
  <c r="AE24" i="46"/>
  <c r="AC24" i="46"/>
  <c r="AB24" i="46"/>
  <c r="AO23" i="46"/>
  <c r="AN23" i="46"/>
  <c r="M23" i="46" s="1" a="1"/>
  <c r="M23" i="46" s="1"/>
  <c r="AE23" i="46"/>
  <c r="AC23" i="46"/>
  <c r="AB23" i="46"/>
  <c r="AO22" i="46"/>
  <c r="AN22" i="46"/>
  <c r="M22" i="46" s="1" a="1"/>
  <c r="M22" i="46" s="1"/>
  <c r="AE22" i="46"/>
  <c r="AC22" i="46"/>
  <c r="AB22" i="46"/>
  <c r="AO21" i="46"/>
  <c r="AN21" i="46"/>
  <c r="M21" i="46" s="1" a="1"/>
  <c r="M21" i="46" s="1"/>
  <c r="AE21" i="46"/>
  <c r="AC21" i="46"/>
  <c r="AB21" i="46"/>
  <c r="AO20" i="46"/>
  <c r="K20" i="46" s="1" a="1"/>
  <c r="K20" i="46" s="1"/>
  <c r="AN20" i="46"/>
  <c r="M20" i="46" s="1" a="1"/>
  <c r="M20" i="46" s="1"/>
  <c r="AE20" i="46"/>
  <c r="AC20" i="46"/>
  <c r="AB20" i="46"/>
  <c r="AO19" i="46"/>
  <c r="AN19" i="46"/>
  <c r="M19" i="46" s="1" a="1"/>
  <c r="M19" i="46" s="1"/>
  <c r="AE19" i="46"/>
  <c r="AC19" i="46"/>
  <c r="AB19" i="46"/>
  <c r="AO18" i="46"/>
  <c r="K18" i="46" s="1" a="1"/>
  <c r="K18" i="46" s="1"/>
  <c r="AN18" i="46"/>
  <c r="M18" i="46" s="1" a="1"/>
  <c r="M18" i="46" s="1"/>
  <c r="AE18" i="46"/>
  <c r="AC18" i="46"/>
  <c r="AB18" i="46"/>
  <c r="AO17" i="46"/>
  <c r="AN17" i="46"/>
  <c r="M17" i="46" s="1" a="1"/>
  <c r="M17" i="46" s="1"/>
  <c r="AE17" i="46"/>
  <c r="AC17" i="46"/>
  <c r="AB17" i="46"/>
  <c r="AO16" i="46"/>
  <c r="K16" i="46" s="1" a="1"/>
  <c r="K16" i="46" s="1"/>
  <c r="AN16" i="46"/>
  <c r="M16" i="46" s="1" a="1"/>
  <c r="M16" i="46" s="1"/>
  <c r="AE16" i="46"/>
  <c r="AC16" i="46"/>
  <c r="AB16" i="46"/>
  <c r="AO15" i="46"/>
  <c r="AN15" i="46"/>
  <c r="M15" i="46" s="1" a="1"/>
  <c r="M15" i="46" s="1"/>
  <c r="AE15" i="46"/>
  <c r="AC15" i="46"/>
  <c r="AB15" i="46"/>
  <c r="AO14" i="46"/>
  <c r="K14" i="46" s="1" a="1"/>
  <c r="K14" i="46" s="1"/>
  <c r="AN14" i="46"/>
  <c r="M14" i="46" s="1" a="1"/>
  <c r="M14" i="46" s="1"/>
  <c r="AE14" i="46"/>
  <c r="AC14" i="46"/>
  <c r="AB14" i="46"/>
  <c r="AO13" i="46"/>
  <c r="K13" i="46" s="1" a="1"/>
  <c r="K13" i="46" s="1"/>
  <c r="AN13" i="46"/>
  <c r="M13" i="46" s="1" a="1"/>
  <c r="M13" i="46" s="1"/>
  <c r="AE13" i="46"/>
  <c r="AC13" i="46"/>
  <c r="AB13" i="46"/>
  <c r="AO12" i="46"/>
  <c r="K12" i="46" s="1" a="1"/>
  <c r="K12" i="46" s="1"/>
  <c r="AN12" i="46"/>
  <c r="M12" i="46" s="1" a="1"/>
  <c r="M12" i="46" s="1"/>
  <c r="AE12" i="46"/>
  <c r="AC12" i="46"/>
  <c r="AB12" i="46"/>
  <c r="AO11" i="46"/>
  <c r="K11" i="46" s="1" a="1"/>
  <c r="K11" i="46" s="1"/>
  <c r="AN11" i="46"/>
  <c r="M11" i="46" s="1" a="1"/>
  <c r="M11" i="46" s="1"/>
  <c r="AE11" i="46"/>
  <c r="AC11" i="46"/>
  <c r="AB11" i="46"/>
  <c r="B12" i="46"/>
  <c r="AO10" i="46"/>
  <c r="K10" i="46" s="1" a="1"/>
  <c r="K10" i="46" s="1"/>
  <c r="AN10" i="46"/>
  <c r="M10" i="46" s="1" a="1"/>
  <c r="M10" i="46" s="1"/>
  <c r="AE10" i="46"/>
  <c r="AC10" i="46"/>
  <c r="AB10" i="46"/>
  <c r="Z10" i="46"/>
  <c r="E10" i="46"/>
  <c r="C10" i="46"/>
  <c r="AO9" i="46"/>
  <c r="K9" i="46" s="1" a="1"/>
  <c r="K9" i="46" s="1"/>
  <c r="AN9" i="46"/>
  <c r="M9" i="46" s="1" a="1"/>
  <c r="M9" i="46" s="1"/>
  <c r="AE9" i="46"/>
  <c r="AC9" i="46"/>
  <c r="AB9" i="46"/>
  <c r="E9" i="46"/>
  <c r="C9" i="46"/>
  <c r="AO8" i="46"/>
  <c r="K8" i="46" s="1" a="1"/>
  <c r="K8" i="46" s="1"/>
  <c r="AN8" i="46"/>
  <c r="M8" i="46" s="1" a="1"/>
  <c r="M8" i="46" s="1"/>
  <c r="AE8" i="46"/>
  <c r="AC8" i="46"/>
  <c r="AB8" i="46"/>
  <c r="E8" i="46"/>
  <c r="C8" i="46"/>
  <c r="AO7" i="46"/>
  <c r="K7" i="46" s="1" a="1"/>
  <c r="K7" i="46" s="1"/>
  <c r="AN7" i="46"/>
  <c r="M7" i="46" s="1" a="1"/>
  <c r="M7" i="46" s="1"/>
  <c r="AE7" i="46"/>
  <c r="AC7" i="46"/>
  <c r="AB7" i="46"/>
  <c r="Z7" i="46"/>
  <c r="E7" i="46"/>
  <c r="C7" i="46"/>
  <c r="AO6" i="46"/>
  <c r="K6" i="46" s="1" a="1"/>
  <c r="K6" i="46" s="1"/>
  <c r="AN6" i="46"/>
  <c r="M6" i="46" s="1" a="1"/>
  <c r="M6" i="46" s="1"/>
  <c r="AE6" i="46"/>
  <c r="AC6" i="46"/>
  <c r="AB6" i="46"/>
  <c r="E6" i="46"/>
  <c r="C6" i="46"/>
  <c r="AO5" i="46"/>
  <c r="K5" i="46" s="1" a="1"/>
  <c r="K5" i="46" s="1"/>
  <c r="AN5" i="46"/>
  <c r="M5" i="46" s="1" a="1"/>
  <c r="M5" i="46" s="1"/>
  <c r="AI5" i="46"/>
  <c r="AE5" i="46"/>
  <c r="AC5" i="46"/>
  <c r="AB5" i="46"/>
  <c r="E5" i="46"/>
  <c r="C5" i="46"/>
  <c r="AO4" i="46"/>
  <c r="K4" i="46" s="1" a="1"/>
  <c r="K4" i="46" s="1"/>
  <c r="AN4" i="46"/>
  <c r="M4" i="46" s="1" a="1"/>
  <c r="M4" i="46" s="1"/>
  <c r="AI4" i="46"/>
  <c r="AE4" i="46"/>
  <c r="AC4" i="46"/>
  <c r="AB4" i="46"/>
  <c r="Z4" i="46"/>
  <c r="W4" i="46" a="1"/>
  <c r="W4" i="46" s="1"/>
  <c r="U4" i="46" a="1"/>
  <c r="U4" i="46" s="1"/>
  <c r="E4" i="46"/>
  <c r="C4" i="46"/>
  <c r="AO3" i="46"/>
  <c r="K3" i="46" s="1" a="1"/>
  <c r="K3" i="46" s="1"/>
  <c r="AN3" i="46"/>
  <c r="M3" i="46" s="1" a="1"/>
  <c r="M3" i="46" s="1"/>
  <c r="AI3" i="46"/>
  <c r="AG3" i="46" a="1"/>
  <c r="AG3" i="46" s="1"/>
  <c r="L49" i="46" s="1"/>
  <c r="AJ5" i="44" s="1"/>
  <c r="AK5" i="44" s="1"/>
  <c r="AF3" i="46" a="1"/>
  <c r="AF3" i="46" s="1"/>
  <c r="L48" i="46" s="1"/>
  <c r="AH5" i="44" s="1"/>
  <c r="AI5" i="44" s="1"/>
  <c r="AE3" i="46"/>
  <c r="AB3" i="46"/>
  <c r="W3" i="46" a="1"/>
  <c r="W3" i="46" s="1"/>
  <c r="U3" i="46" a="1"/>
  <c r="U3" i="46" s="1"/>
  <c r="B3" i="46"/>
  <c r="T2" i="46"/>
  <c r="I2" i="46"/>
  <c r="AH1" i="46"/>
  <c r="AG1" i="46"/>
  <c r="AF1" i="46"/>
  <c r="X1" i="46"/>
  <c r="V1" i="46"/>
  <c r="T1" i="46"/>
  <c r="S1" i="46"/>
  <c r="R1" i="46"/>
  <c r="Q1" i="46"/>
  <c r="O1" i="46"/>
  <c r="N1" i="46"/>
  <c r="J1" i="46"/>
  <c r="I1" i="46"/>
  <c r="H1" i="46"/>
  <c r="L51" i="45"/>
  <c r="G51" i="45"/>
  <c r="G50" i="45"/>
  <c r="G49" i="45"/>
  <c r="L48" i="45"/>
  <c r="AB4" i="44" s="1"/>
  <c r="AC4" i="44" s="1"/>
  <c r="G48" i="45"/>
  <c r="L47" i="45"/>
  <c r="Z4" i="44" s="1"/>
  <c r="AA4" i="44" s="1"/>
  <c r="G47" i="45"/>
  <c r="AO33" i="45"/>
  <c r="K33" i="45" s="1" a="1"/>
  <c r="K33" i="45" s="1"/>
  <c r="AN33" i="45"/>
  <c r="M33" i="45" s="1" a="1"/>
  <c r="M33" i="45" s="1"/>
  <c r="AE33" i="45"/>
  <c r="AC33" i="45"/>
  <c r="AB33" i="45"/>
  <c r="AO32" i="45"/>
  <c r="K32" i="45" s="1" a="1"/>
  <c r="K32" i="45" s="1"/>
  <c r="AN32" i="45"/>
  <c r="M32" i="45" s="1" a="1"/>
  <c r="M32" i="45" s="1"/>
  <c r="AE32" i="45"/>
  <c r="AC32" i="45"/>
  <c r="AB32" i="45"/>
  <c r="AO31" i="45"/>
  <c r="AN31" i="45"/>
  <c r="M31" i="45" s="1" a="1"/>
  <c r="M31" i="45" s="1"/>
  <c r="AE31" i="45"/>
  <c r="AC31" i="45"/>
  <c r="AB31" i="45"/>
  <c r="AO30" i="45"/>
  <c r="AN30" i="45"/>
  <c r="M30" i="45" s="1" a="1"/>
  <c r="M30" i="45" s="1"/>
  <c r="AE30" i="45"/>
  <c r="AC30" i="45"/>
  <c r="AB30" i="45"/>
  <c r="AO29" i="45"/>
  <c r="AN29" i="45"/>
  <c r="M29" i="45" s="1" a="1"/>
  <c r="M29" i="45" s="1"/>
  <c r="AE29" i="45"/>
  <c r="AC29" i="45"/>
  <c r="AB29" i="45"/>
  <c r="AO28" i="45"/>
  <c r="AN28" i="45"/>
  <c r="M28" i="45" s="1" a="1"/>
  <c r="M28" i="45" s="1"/>
  <c r="AE28" i="45"/>
  <c r="AC28" i="45"/>
  <c r="AB28" i="45"/>
  <c r="AO27" i="45"/>
  <c r="AN27" i="45"/>
  <c r="M27" i="45" s="1" a="1"/>
  <c r="M27" i="45" s="1"/>
  <c r="AE27" i="45"/>
  <c r="AC27" i="45"/>
  <c r="AB27" i="45"/>
  <c r="AO26" i="45"/>
  <c r="AN26" i="45"/>
  <c r="M26" i="45" s="1" a="1"/>
  <c r="M26" i="45" s="1"/>
  <c r="AE26" i="45"/>
  <c r="AC26" i="45"/>
  <c r="AB26" i="45"/>
  <c r="AO25" i="45"/>
  <c r="AN25" i="45"/>
  <c r="M25" i="45" s="1" a="1"/>
  <c r="M25" i="45" s="1"/>
  <c r="AE25" i="45"/>
  <c r="AC25" i="45"/>
  <c r="AB25" i="45"/>
  <c r="AO24" i="45"/>
  <c r="K24" i="45" a="1"/>
  <c r="K24" i="45" s="1"/>
  <c r="AN24" i="45"/>
  <c r="M24" i="45" s="1" a="1"/>
  <c r="M24" i="45" s="1"/>
  <c r="AE24" i="45"/>
  <c r="AC24" i="45"/>
  <c r="AB24" i="45"/>
  <c r="AO23" i="45"/>
  <c r="AN23" i="45"/>
  <c r="M23" i="45" s="1" a="1"/>
  <c r="M23" i="45" s="1"/>
  <c r="AE23" i="45"/>
  <c r="AC23" i="45"/>
  <c r="AB23" i="45"/>
  <c r="AO22" i="45"/>
  <c r="AN22" i="45"/>
  <c r="M22" i="45" s="1" a="1"/>
  <c r="M22" i="45" s="1"/>
  <c r="AE22" i="45"/>
  <c r="AC22" i="45"/>
  <c r="AB22" i="45"/>
  <c r="AO21" i="45"/>
  <c r="AN21" i="45"/>
  <c r="M21" i="45" s="1" a="1"/>
  <c r="M21" i="45" s="1"/>
  <c r="AE21" i="45"/>
  <c r="AC21" i="45"/>
  <c r="AB21" i="45"/>
  <c r="AO20" i="45"/>
  <c r="K20" i="45" s="1" a="1"/>
  <c r="K20" i="45" s="1"/>
  <c r="AN20" i="45"/>
  <c r="M20" i="45" s="1" a="1"/>
  <c r="M20" i="45" s="1"/>
  <c r="AE20" i="45"/>
  <c r="AC20" i="45"/>
  <c r="AB20" i="45"/>
  <c r="AO19" i="45"/>
  <c r="K19" i="45" s="1" a="1"/>
  <c r="K19" i="45" s="1"/>
  <c r="AN19" i="45"/>
  <c r="M19" i="45" s="1" a="1"/>
  <c r="M19" i="45" s="1"/>
  <c r="AE19" i="45"/>
  <c r="AC19" i="45"/>
  <c r="AB19" i="45"/>
  <c r="AO18" i="45"/>
  <c r="K18" i="45" s="1" a="1"/>
  <c r="K18" i="45" s="1"/>
  <c r="AN18" i="45"/>
  <c r="M18" i="45" s="1" a="1"/>
  <c r="M18" i="45" s="1"/>
  <c r="AE18" i="45"/>
  <c r="AC18" i="45"/>
  <c r="AB18" i="45"/>
  <c r="AO17" i="45"/>
  <c r="K17" i="45" s="1" a="1"/>
  <c r="K17" i="45" s="1"/>
  <c r="AN17" i="45"/>
  <c r="M17" i="45" s="1" a="1"/>
  <c r="M17" i="45" s="1"/>
  <c r="AE17" i="45"/>
  <c r="AC17" i="45"/>
  <c r="AB17" i="45"/>
  <c r="AO16" i="45"/>
  <c r="K16" i="45" s="1" a="1"/>
  <c r="K16" i="45" s="1"/>
  <c r="AN16" i="45"/>
  <c r="M16" i="45" s="1" a="1"/>
  <c r="M16" i="45" s="1"/>
  <c r="AE16" i="45"/>
  <c r="AC16" i="45"/>
  <c r="AB16" i="45"/>
  <c r="AO15" i="45"/>
  <c r="AN15" i="45"/>
  <c r="M15" i="45" s="1" a="1"/>
  <c r="M15" i="45" s="1"/>
  <c r="AE15" i="45"/>
  <c r="AC15" i="45"/>
  <c r="AB15" i="45"/>
  <c r="AO14" i="45"/>
  <c r="AN14" i="45"/>
  <c r="M14" i="45" s="1" a="1"/>
  <c r="M14" i="45" s="1"/>
  <c r="AE14" i="45"/>
  <c r="AC14" i="45"/>
  <c r="AB14" i="45"/>
  <c r="AO13" i="45"/>
  <c r="K13" i="45" a="1"/>
  <c r="K13" i="45" s="1"/>
  <c r="AN13" i="45"/>
  <c r="M13" i="45" s="1" a="1"/>
  <c r="M13" i="45" s="1"/>
  <c r="AE13" i="45"/>
  <c r="AC13" i="45"/>
  <c r="AB13" i="45"/>
  <c r="AO12" i="45"/>
  <c r="K12" i="45" s="1" a="1"/>
  <c r="K12" i="45" s="1"/>
  <c r="AN12" i="45"/>
  <c r="M12" i="45" s="1" a="1"/>
  <c r="M12" i="45" s="1"/>
  <c r="AE12" i="45"/>
  <c r="AC12" i="45"/>
  <c r="AB12" i="45"/>
  <c r="AO11" i="45"/>
  <c r="K11" i="45" s="1" a="1"/>
  <c r="K11" i="45" s="1"/>
  <c r="AN11" i="45"/>
  <c r="M11" i="45" s="1" a="1"/>
  <c r="M11" i="45" s="1"/>
  <c r="AE11" i="45"/>
  <c r="AC11" i="45"/>
  <c r="AB11" i="45"/>
  <c r="B12" i="45"/>
  <c r="AO10" i="45"/>
  <c r="K10" i="45" s="1" a="1"/>
  <c r="K10" i="45" s="1"/>
  <c r="AN10" i="45"/>
  <c r="M10" i="45" s="1" a="1"/>
  <c r="M10" i="45" s="1"/>
  <c r="AE10" i="45"/>
  <c r="AC10" i="45"/>
  <c r="AB10" i="45"/>
  <c r="Z10" i="45"/>
  <c r="E10" i="45"/>
  <c r="C10" i="45"/>
  <c r="AO9" i="45"/>
  <c r="K9" i="45" s="1" a="1"/>
  <c r="K9" i="45" s="1"/>
  <c r="AN9" i="45"/>
  <c r="M9" i="45" s="1" a="1"/>
  <c r="M9" i="45" s="1"/>
  <c r="AE9" i="45"/>
  <c r="AC9" i="45"/>
  <c r="AB9" i="45"/>
  <c r="E9" i="45"/>
  <c r="C9" i="45"/>
  <c r="AO8" i="45"/>
  <c r="K8" i="45" s="1" a="1"/>
  <c r="K8" i="45" s="1"/>
  <c r="AN8" i="45"/>
  <c r="M8" i="45" s="1" a="1"/>
  <c r="M8" i="45" s="1"/>
  <c r="AE8" i="45"/>
  <c r="AC8" i="45"/>
  <c r="AB8" i="45"/>
  <c r="E8" i="45"/>
  <c r="C8" i="45"/>
  <c r="AO7" i="45"/>
  <c r="K7" i="45" s="1" a="1"/>
  <c r="K7" i="45" s="1"/>
  <c r="AN7" i="45"/>
  <c r="M7" i="45" s="1" a="1"/>
  <c r="M7" i="45" s="1"/>
  <c r="AE7" i="45"/>
  <c r="AC7" i="45"/>
  <c r="AB7" i="45"/>
  <c r="Z7" i="45"/>
  <c r="E7" i="45"/>
  <c r="C7" i="45"/>
  <c r="AO6" i="45"/>
  <c r="K6" i="45" s="1" a="1"/>
  <c r="K6" i="45" s="1"/>
  <c r="AN6" i="45"/>
  <c r="M6" i="45" s="1" a="1"/>
  <c r="M6" i="45" s="1"/>
  <c r="AE6" i="45"/>
  <c r="AC6" i="45"/>
  <c r="AB6" i="45"/>
  <c r="E6" i="45"/>
  <c r="C6" i="45"/>
  <c r="AO5" i="45"/>
  <c r="K5" i="45" s="1" a="1"/>
  <c r="K5" i="45" s="1"/>
  <c r="AN5" i="45"/>
  <c r="M5" i="45" s="1" a="1"/>
  <c r="M5" i="45" s="1"/>
  <c r="AI5" i="45"/>
  <c r="AE5" i="45"/>
  <c r="AC5" i="45"/>
  <c r="AB5" i="45"/>
  <c r="E5" i="45"/>
  <c r="C5" i="45"/>
  <c r="AO4" i="45"/>
  <c r="K4" i="45" s="1" a="1"/>
  <c r="K4" i="45" s="1"/>
  <c r="AN4" i="45"/>
  <c r="M4" i="45" s="1" a="1"/>
  <c r="M4" i="45" s="1"/>
  <c r="AI4" i="45"/>
  <c r="AE4" i="45"/>
  <c r="AC4" i="45"/>
  <c r="AB4" i="45"/>
  <c r="Z4" i="45"/>
  <c r="W4" i="45" a="1"/>
  <c r="W4" i="45" s="1"/>
  <c r="U4" i="45" a="1"/>
  <c r="U4" i="45" s="1"/>
  <c r="E4" i="45"/>
  <c r="C4" i="45"/>
  <c r="AO3" i="45"/>
  <c r="K3" i="45" s="1" a="1"/>
  <c r="K3" i="45" s="1"/>
  <c r="AN3" i="45"/>
  <c r="M3" i="45" s="1" a="1"/>
  <c r="M3" i="45" s="1"/>
  <c r="AI3" i="45"/>
  <c r="AH3" i="45"/>
  <c r="AL4" i="44" s="1"/>
  <c r="AM4" i="44" s="1"/>
  <c r="AG3" i="45" a="1"/>
  <c r="AG3" i="45" s="1"/>
  <c r="L50" i="45" s="1"/>
  <c r="AJ4" i="44" s="1"/>
  <c r="AK4" i="44" s="1"/>
  <c r="AF3" i="45" a="1"/>
  <c r="AF3" i="45" s="1"/>
  <c r="L49" i="45" s="1"/>
  <c r="AH4" i="44" s="1"/>
  <c r="AI4" i="44" s="1"/>
  <c r="AE3" i="45"/>
  <c r="AC3" i="45"/>
  <c r="AB3" i="45"/>
  <c r="W3" i="45" a="1"/>
  <c r="W3" i="45" s="1"/>
  <c r="U3" i="45" a="1"/>
  <c r="U3" i="45" s="1"/>
  <c r="B3" i="45"/>
  <c r="T2" i="45"/>
  <c r="I2" i="45"/>
  <c r="AH1" i="45"/>
  <c r="AG1" i="45"/>
  <c r="AF1" i="45"/>
  <c r="X1" i="45"/>
  <c r="V1" i="45"/>
  <c r="T1" i="45"/>
  <c r="S1" i="45"/>
  <c r="R1" i="45"/>
  <c r="Q1" i="45"/>
  <c r="O1" i="45"/>
  <c r="N1" i="45"/>
  <c r="J1" i="45"/>
  <c r="I1" i="45"/>
  <c r="H1" i="45"/>
  <c r="L48" i="29"/>
  <c r="AB2" i="44" s="1"/>
  <c r="AC2" i="44" s="1"/>
  <c r="L47" i="29"/>
  <c r="Z2" i="44" s="1"/>
  <c r="AA2" i="44" s="1"/>
  <c r="L45" i="27"/>
  <c r="Z3" i="44" s="1"/>
  <c r="AA3" i="44" s="1"/>
  <c r="L46" i="27"/>
  <c r="AB3" i="44" s="1"/>
  <c r="AC3" i="44" s="1"/>
  <c r="L51" i="29"/>
  <c r="AH3" i="29"/>
  <c r="AL2" i="44" s="1"/>
  <c r="AM2" i="44" s="1"/>
  <c r="AG3" i="29" a="1"/>
  <c r="AG3" i="29" s="1"/>
  <c r="L50" i="29" s="1"/>
  <c r="AJ2" i="44" s="1"/>
  <c r="AK2" i="44" s="1"/>
  <c r="AF3" i="29" a="1"/>
  <c r="AF3" i="29" s="1"/>
  <c r="L49" i="29" s="1"/>
  <c r="AH2" i="44" s="1"/>
  <c r="AI2" i="44" s="1"/>
  <c r="AH1" i="29"/>
  <c r="AG1" i="29"/>
  <c r="AF1" i="29"/>
  <c r="AH3" i="27"/>
  <c r="AL3" i="44" s="1"/>
  <c r="AM3" i="44" s="1"/>
  <c r="AH1" i="27"/>
  <c r="AG3" i="27" a="1"/>
  <c r="AG3" i="27" s="1"/>
  <c r="L48" i="27" s="1"/>
  <c r="AJ3" i="44" s="1"/>
  <c r="AK3" i="44" s="1"/>
  <c r="AG1" i="27"/>
  <c r="AF1" i="27"/>
  <c r="AF3" i="27" a="1"/>
  <c r="AF3" i="27" s="1"/>
  <c r="L47" i="27" s="1"/>
  <c r="AH3" i="44" s="1"/>
  <c r="AI3" i="44" s="1"/>
  <c r="AF1" i="44"/>
  <c r="AB1" i="44"/>
  <c r="Z1" i="44"/>
  <c r="AB3" i="27"/>
  <c r="AE31" i="27"/>
  <c r="AE4" i="27"/>
  <c r="AE5" i="29"/>
  <c r="AQ1" i="44"/>
  <c r="AS1" i="44"/>
  <c r="AO1" i="44"/>
  <c r="AI3" i="29"/>
  <c r="F1" i="44"/>
  <c r="G49" i="27"/>
  <c r="G48" i="27"/>
  <c r="G50" i="29"/>
  <c r="G47" i="27"/>
  <c r="G46" i="27"/>
  <c r="G45" i="27"/>
  <c r="G51" i="29"/>
  <c r="G49" i="29"/>
  <c r="G48" i="29"/>
  <c r="G47" i="29"/>
  <c r="AO33" i="29"/>
  <c r="K33" i="29" s="1" a="1"/>
  <c r="K33" i="29" s="1"/>
  <c r="AN33" i="29"/>
  <c r="M33" i="29" s="1" a="1"/>
  <c r="M33" i="29" s="1"/>
  <c r="AE33" i="29"/>
  <c r="AC33" i="29"/>
  <c r="AB33" i="29"/>
  <c r="AO32" i="29"/>
  <c r="K32" i="29" s="1" a="1"/>
  <c r="K32" i="29" s="1"/>
  <c r="AN32" i="29"/>
  <c r="M32" i="29" s="1" a="1"/>
  <c r="M32" i="29" s="1"/>
  <c r="AE32" i="29"/>
  <c r="AC32" i="29"/>
  <c r="AB32" i="29"/>
  <c r="AO31" i="29"/>
  <c r="K31" i="29" s="1" a="1"/>
  <c r="K31" i="29" s="1"/>
  <c r="AN31" i="29"/>
  <c r="M31" i="29" s="1" a="1"/>
  <c r="M31" i="29" s="1"/>
  <c r="AE31" i="29"/>
  <c r="AC31" i="29"/>
  <c r="AB31" i="29"/>
  <c r="AO30" i="29"/>
  <c r="K30" i="29" s="1" a="1"/>
  <c r="K30" i="29" s="1"/>
  <c r="AN30" i="29"/>
  <c r="M30" i="29" s="1" a="1"/>
  <c r="M30" i="29" s="1"/>
  <c r="AE30" i="29"/>
  <c r="AC30" i="29"/>
  <c r="AB30" i="29"/>
  <c r="AO29" i="29"/>
  <c r="K29" i="29" s="1" a="1"/>
  <c r="K29" i="29" s="1"/>
  <c r="AN29" i="29"/>
  <c r="M29" i="29" s="1" a="1"/>
  <c r="M29" i="29" s="1"/>
  <c r="AE29" i="29"/>
  <c r="AC29" i="29"/>
  <c r="AB29" i="29"/>
  <c r="AO28" i="29"/>
  <c r="AN28" i="29"/>
  <c r="M28" i="29" s="1" a="1"/>
  <c r="M28" i="29" s="1"/>
  <c r="AE28" i="29"/>
  <c r="AC28" i="29"/>
  <c r="AB28" i="29"/>
  <c r="AO27" i="29"/>
  <c r="AN27" i="29"/>
  <c r="M27" i="29" s="1" a="1"/>
  <c r="M27" i="29" s="1"/>
  <c r="AE27" i="29"/>
  <c r="AC27" i="29"/>
  <c r="AB27" i="29"/>
  <c r="AO26" i="29"/>
  <c r="AN26" i="29"/>
  <c r="M26" i="29" s="1" a="1"/>
  <c r="M26" i="29" s="1"/>
  <c r="AE26" i="29"/>
  <c r="AC26" i="29"/>
  <c r="AB26" i="29"/>
  <c r="AO25" i="29"/>
  <c r="AN25" i="29"/>
  <c r="M25" i="29" s="1" a="1"/>
  <c r="M25" i="29" s="1"/>
  <c r="AE25" i="29"/>
  <c r="AC25" i="29"/>
  <c r="AB25" i="29"/>
  <c r="AO24" i="29"/>
  <c r="AN24" i="29"/>
  <c r="M24" i="29" s="1" a="1"/>
  <c r="M24" i="29" s="1"/>
  <c r="AE24" i="29"/>
  <c r="AC24" i="29"/>
  <c r="AB24" i="29"/>
  <c r="AO23" i="29"/>
  <c r="AN23" i="29"/>
  <c r="M23" i="29" s="1" a="1"/>
  <c r="M23" i="29" s="1"/>
  <c r="AE23" i="29"/>
  <c r="AC23" i="29"/>
  <c r="AB23" i="29"/>
  <c r="AO22" i="29"/>
  <c r="AN22" i="29"/>
  <c r="M22" i="29" s="1" a="1"/>
  <c r="M22" i="29" s="1"/>
  <c r="AE22" i="29"/>
  <c r="AC22" i="29"/>
  <c r="AB22" i="29"/>
  <c r="AO21" i="29"/>
  <c r="AN21" i="29"/>
  <c r="M21" i="29" s="1" a="1"/>
  <c r="M21" i="29" s="1"/>
  <c r="AE21" i="29"/>
  <c r="AC21" i="29"/>
  <c r="AB21" i="29"/>
  <c r="AO20" i="29"/>
  <c r="K20" i="29" s="1" a="1"/>
  <c r="K20" i="29" s="1"/>
  <c r="AN20" i="29"/>
  <c r="M20" i="29" s="1" a="1"/>
  <c r="M20" i="29" s="1"/>
  <c r="AE20" i="29"/>
  <c r="AC20" i="29"/>
  <c r="AB20" i="29"/>
  <c r="AO19" i="29"/>
  <c r="K19" i="29" s="1" a="1"/>
  <c r="K19" i="29" s="1"/>
  <c r="AN19" i="29"/>
  <c r="M19" i="29" s="1" a="1"/>
  <c r="M19" i="29" s="1"/>
  <c r="AE19" i="29"/>
  <c r="AC19" i="29"/>
  <c r="AB19" i="29"/>
  <c r="AO18" i="29"/>
  <c r="AN18" i="29"/>
  <c r="M18" i="29" s="1" a="1"/>
  <c r="M18" i="29" s="1"/>
  <c r="AE18" i="29"/>
  <c r="AC18" i="29"/>
  <c r="AB18" i="29"/>
  <c r="AO17" i="29"/>
  <c r="K17" i="29" s="1" a="1"/>
  <c r="K17" i="29" s="1"/>
  <c r="AN17" i="29"/>
  <c r="M17" i="29" s="1" a="1"/>
  <c r="M17" i="29" s="1"/>
  <c r="AE17" i="29"/>
  <c r="AC17" i="29"/>
  <c r="AB17" i="29"/>
  <c r="AO16" i="29"/>
  <c r="AN16" i="29"/>
  <c r="M16" i="29" s="1" a="1"/>
  <c r="M16" i="29" s="1"/>
  <c r="AE16" i="29"/>
  <c r="AC16" i="29"/>
  <c r="AB16" i="29"/>
  <c r="AO15" i="29"/>
  <c r="K15" i="29" s="1" a="1"/>
  <c r="K15" i="29" s="1"/>
  <c r="AN15" i="29"/>
  <c r="M15" i="29" s="1" a="1"/>
  <c r="M15" i="29" s="1"/>
  <c r="AE15" i="29"/>
  <c r="AC15" i="29"/>
  <c r="AB15" i="29"/>
  <c r="AO14" i="29"/>
  <c r="K14" i="29" s="1" a="1"/>
  <c r="K14" i="29" s="1"/>
  <c r="AN14" i="29"/>
  <c r="M14" i="29" s="1" a="1"/>
  <c r="M14" i="29" s="1"/>
  <c r="AE14" i="29"/>
  <c r="AC14" i="29"/>
  <c r="AB14" i="29"/>
  <c r="AO13" i="29"/>
  <c r="K13" i="29" s="1" a="1"/>
  <c r="K13" i="29" s="1"/>
  <c r="AN13" i="29"/>
  <c r="M13" i="29" s="1" a="1"/>
  <c r="M13" i="29" s="1"/>
  <c r="AE13" i="29"/>
  <c r="AC13" i="29"/>
  <c r="AB13" i="29"/>
  <c r="AO12" i="29"/>
  <c r="K12" i="29" s="1" a="1"/>
  <c r="K12" i="29" s="1"/>
  <c r="AN12" i="29"/>
  <c r="M12" i="29" s="1" a="1"/>
  <c r="M12" i="29" s="1"/>
  <c r="AE12" i="29"/>
  <c r="AC12" i="29"/>
  <c r="AB12" i="29"/>
  <c r="AO11" i="29"/>
  <c r="K11" i="29" s="1" a="1"/>
  <c r="K11" i="29" s="1"/>
  <c r="AN11" i="29"/>
  <c r="M11" i="29" s="1" a="1"/>
  <c r="M11" i="29" s="1"/>
  <c r="AE11" i="29"/>
  <c r="AC11" i="29"/>
  <c r="AB11" i="29"/>
  <c r="B12" i="29"/>
  <c r="AO10" i="29"/>
  <c r="K10" i="29" s="1" a="1"/>
  <c r="K10" i="29" s="1"/>
  <c r="AN10" i="29"/>
  <c r="M10" i="29" s="1" a="1"/>
  <c r="M10" i="29" s="1"/>
  <c r="AE10" i="29"/>
  <c r="AC10" i="29"/>
  <c r="AB10" i="29"/>
  <c r="Z10" i="29"/>
  <c r="AO9" i="29"/>
  <c r="K9" i="29" s="1" a="1"/>
  <c r="K9" i="29" s="1"/>
  <c r="AN9" i="29"/>
  <c r="M9" i="29" s="1" a="1"/>
  <c r="M9" i="29" s="1"/>
  <c r="AE9" i="29"/>
  <c r="AC9" i="29"/>
  <c r="AB9" i="29"/>
  <c r="AO8" i="29"/>
  <c r="K8" i="29" s="1" a="1"/>
  <c r="K8" i="29" s="1"/>
  <c r="AN8" i="29"/>
  <c r="M8" i="29" s="1" a="1"/>
  <c r="M8" i="29" s="1"/>
  <c r="AE8" i="29"/>
  <c r="AC8" i="29"/>
  <c r="AB8" i="29"/>
  <c r="AO7" i="29"/>
  <c r="K7" i="29" s="1" a="1"/>
  <c r="K7" i="29" s="1"/>
  <c r="AN7" i="29"/>
  <c r="M7" i="29" s="1" a="1"/>
  <c r="M7" i="29" s="1"/>
  <c r="AE7" i="29"/>
  <c r="AC7" i="29"/>
  <c r="AB7" i="29"/>
  <c r="Z7" i="29"/>
  <c r="AO6" i="29"/>
  <c r="K6" i="29" s="1" a="1"/>
  <c r="K6" i="29" s="1"/>
  <c r="AN6" i="29"/>
  <c r="M6" i="29" s="1" a="1"/>
  <c r="M6" i="29" s="1"/>
  <c r="AE6" i="29"/>
  <c r="AC6" i="29"/>
  <c r="AB6" i="29"/>
  <c r="AO5" i="29"/>
  <c r="K5" i="29" s="1" a="1"/>
  <c r="K5" i="29" s="1"/>
  <c r="AN5" i="29"/>
  <c r="M5" i="29" s="1" a="1"/>
  <c r="M5" i="29" s="1"/>
  <c r="AI5" i="29"/>
  <c r="AC5" i="29"/>
  <c r="AB5" i="29"/>
  <c r="AO4" i="29"/>
  <c r="K4" i="29" s="1" a="1"/>
  <c r="K4" i="29" s="1"/>
  <c r="AN4" i="29"/>
  <c r="M4" i="29" s="1" a="1"/>
  <c r="M4" i="29" s="1"/>
  <c r="AI4" i="29"/>
  <c r="AE4" i="29"/>
  <c r="AC4" i="29"/>
  <c r="AB4" i="29"/>
  <c r="Z4" i="29"/>
  <c r="W4" i="29" a="1"/>
  <c r="W4" i="29" s="1"/>
  <c r="U4" i="29" a="1"/>
  <c r="U4" i="29" s="1"/>
  <c r="AO3" i="29"/>
  <c r="K3" i="29" s="1" a="1"/>
  <c r="K3" i="29" s="1"/>
  <c r="AN3" i="29"/>
  <c r="M3" i="29" s="1" a="1"/>
  <c r="M3" i="29" s="1"/>
  <c r="AE3" i="29"/>
  <c r="AC3" i="29"/>
  <c r="AB3" i="29"/>
  <c r="W3" i="29" a="1"/>
  <c r="W3" i="29" s="1"/>
  <c r="U3" i="29" a="1"/>
  <c r="U3" i="29" s="1"/>
  <c r="B3" i="29"/>
  <c r="T2" i="29"/>
  <c r="I2" i="29"/>
  <c r="X1" i="29"/>
  <c r="V1" i="29"/>
  <c r="T1" i="29"/>
  <c r="S1" i="29"/>
  <c r="R1" i="29"/>
  <c r="Q1" i="29"/>
  <c r="O1" i="29"/>
  <c r="N1" i="29"/>
  <c r="J1" i="29"/>
  <c r="I1" i="29"/>
  <c r="H1" i="29"/>
  <c r="L49" i="27"/>
  <c r="AO31" i="27"/>
  <c r="K31" i="27" s="1" a="1"/>
  <c r="K31" i="27" s="1"/>
  <c r="AN31" i="27"/>
  <c r="M31" i="27" s="1" a="1"/>
  <c r="M31" i="27" s="1"/>
  <c r="AC31" i="27"/>
  <c r="AB31" i="27"/>
  <c r="AO30" i="27"/>
  <c r="AN30" i="27"/>
  <c r="M30" i="27" s="1" a="1"/>
  <c r="M30" i="27" s="1"/>
  <c r="AE30" i="27"/>
  <c r="AC30" i="27"/>
  <c r="AB30" i="27"/>
  <c r="AO29" i="27"/>
  <c r="K29" i="27" s="1" a="1"/>
  <c r="K29" i="27" s="1"/>
  <c r="AN29" i="27"/>
  <c r="M29" i="27" s="1" a="1"/>
  <c r="M29" i="27" s="1"/>
  <c r="AE29" i="27"/>
  <c r="AC29" i="27"/>
  <c r="AB29" i="27"/>
  <c r="AO28" i="27"/>
  <c r="K28" i="27" s="1" a="1"/>
  <c r="K28" i="27" s="1"/>
  <c r="AN28" i="27"/>
  <c r="M28" i="27" s="1" a="1"/>
  <c r="M28" i="27" s="1"/>
  <c r="AE28" i="27"/>
  <c r="AC28" i="27"/>
  <c r="AB28" i="27"/>
  <c r="AO27" i="27"/>
  <c r="K27" i="27" s="1" a="1"/>
  <c r="K27" i="27" s="1"/>
  <c r="AN27" i="27"/>
  <c r="M27" i="27" s="1" a="1"/>
  <c r="M27" i="27" s="1"/>
  <c r="AE27" i="27"/>
  <c r="AC27" i="27"/>
  <c r="AB27" i="27"/>
  <c r="AO26" i="27"/>
  <c r="AN26" i="27"/>
  <c r="M26" i="27" s="1" a="1"/>
  <c r="M26" i="27" s="1"/>
  <c r="AE26" i="27"/>
  <c r="AC26" i="27"/>
  <c r="AB26" i="27"/>
  <c r="AO25" i="27"/>
  <c r="AN25" i="27"/>
  <c r="M25" i="27" s="1" a="1"/>
  <c r="M25" i="27" s="1"/>
  <c r="AE25" i="27"/>
  <c r="AC25" i="27"/>
  <c r="AB25" i="27"/>
  <c r="AO24" i="27"/>
  <c r="AN24" i="27"/>
  <c r="M24" i="27" s="1" a="1"/>
  <c r="M24" i="27" s="1"/>
  <c r="AE24" i="27"/>
  <c r="AC24" i="27"/>
  <c r="AB24" i="27"/>
  <c r="AO23" i="27"/>
  <c r="AN23" i="27"/>
  <c r="M23" i="27" s="1" a="1"/>
  <c r="M23" i="27" s="1"/>
  <c r="AE23" i="27"/>
  <c r="AC23" i="27"/>
  <c r="AB23" i="27"/>
  <c r="AO22" i="27"/>
  <c r="K22" i="27" s="1" a="1"/>
  <c r="K22" i="27" s="1"/>
  <c r="AN22" i="27"/>
  <c r="M22" i="27" s="1" a="1"/>
  <c r="M22" i="27" s="1"/>
  <c r="AE22" i="27"/>
  <c r="AC22" i="27"/>
  <c r="AB22" i="27"/>
  <c r="AO21" i="27"/>
  <c r="AN21" i="27"/>
  <c r="M21" i="27" s="1" a="1"/>
  <c r="M21" i="27" s="1"/>
  <c r="AE21" i="27"/>
  <c r="AC21" i="27"/>
  <c r="AB21" i="27"/>
  <c r="AO20" i="27"/>
  <c r="AN20" i="27"/>
  <c r="M20" i="27" s="1" a="1"/>
  <c r="M20" i="27" s="1"/>
  <c r="AE20" i="27"/>
  <c r="AC20" i="27"/>
  <c r="AB20" i="27"/>
  <c r="AO19" i="27"/>
  <c r="K19" i="27" s="1" a="1"/>
  <c r="K19" i="27" s="1"/>
  <c r="AN19" i="27"/>
  <c r="M19" i="27" s="1" a="1"/>
  <c r="M19" i="27" s="1"/>
  <c r="AE19" i="27"/>
  <c r="AC19" i="27"/>
  <c r="AB19" i="27"/>
  <c r="AO18" i="27"/>
  <c r="K18" i="27" s="1" a="1"/>
  <c r="K18" i="27" s="1"/>
  <c r="AN18" i="27"/>
  <c r="M18" i="27" s="1" a="1"/>
  <c r="M18" i="27" s="1"/>
  <c r="AE18" i="27"/>
  <c r="AC18" i="27"/>
  <c r="AB18" i="27"/>
  <c r="AO17" i="27"/>
  <c r="K17" i="27" s="1" a="1"/>
  <c r="K17" i="27" s="1"/>
  <c r="AN17" i="27"/>
  <c r="M17" i="27" s="1" a="1"/>
  <c r="M17" i="27" s="1"/>
  <c r="AE17" i="27"/>
  <c r="AC17" i="27"/>
  <c r="AB17" i="27"/>
  <c r="AO16" i="27"/>
  <c r="K16" i="27" s="1" a="1"/>
  <c r="K16" i="27" s="1"/>
  <c r="AN16" i="27"/>
  <c r="M16" i="27" s="1" a="1"/>
  <c r="M16" i="27" s="1"/>
  <c r="AE16" i="27"/>
  <c r="AC16" i="27"/>
  <c r="AB16" i="27"/>
  <c r="AO15" i="27"/>
  <c r="K15" i="27" s="1" a="1"/>
  <c r="K15" i="27" s="1"/>
  <c r="AN15" i="27"/>
  <c r="M15" i="27" s="1" a="1"/>
  <c r="M15" i="27" s="1"/>
  <c r="AE15" i="27"/>
  <c r="AC15" i="27"/>
  <c r="AB15" i="27"/>
  <c r="AO14" i="27"/>
  <c r="K14" i="27" s="1" a="1"/>
  <c r="K14" i="27" s="1"/>
  <c r="AN14" i="27"/>
  <c r="M14" i="27" s="1" a="1"/>
  <c r="M14" i="27" s="1"/>
  <c r="AE14" i="27"/>
  <c r="AC14" i="27"/>
  <c r="AB14" i="27"/>
  <c r="AO13" i="27"/>
  <c r="AN13" i="27"/>
  <c r="M13" i="27" s="1" a="1"/>
  <c r="M13" i="27" s="1"/>
  <c r="AE13" i="27"/>
  <c r="AC13" i="27"/>
  <c r="AB13" i="27"/>
  <c r="AO12" i="27"/>
  <c r="AN12" i="27"/>
  <c r="M12" i="27" s="1" a="1"/>
  <c r="M12" i="27" s="1"/>
  <c r="AE12" i="27"/>
  <c r="AC12" i="27"/>
  <c r="AB12" i="27"/>
  <c r="AO11" i="27"/>
  <c r="K11" i="27" s="1" a="1"/>
  <c r="K11" i="27" s="1"/>
  <c r="AN11" i="27"/>
  <c r="M11" i="27" s="1" a="1"/>
  <c r="M11" i="27" s="1"/>
  <c r="AE11" i="27"/>
  <c r="AC11" i="27"/>
  <c r="AB11" i="27"/>
  <c r="AO10" i="27"/>
  <c r="K10" i="27" s="1" a="1"/>
  <c r="K10" i="27" s="1"/>
  <c r="AN10" i="27"/>
  <c r="M10" i="27" s="1" a="1"/>
  <c r="M10" i="27" s="1"/>
  <c r="AE10" i="27"/>
  <c r="AC10" i="27"/>
  <c r="AB10" i="27"/>
  <c r="Z10" i="27"/>
  <c r="E10" i="27"/>
  <c r="C10" i="27"/>
  <c r="AO9" i="27"/>
  <c r="K9" i="27" s="1" a="1"/>
  <c r="K9" i="27" s="1"/>
  <c r="AN9" i="27"/>
  <c r="M9" i="27" s="1" a="1"/>
  <c r="M9" i="27" s="1"/>
  <c r="AE9" i="27"/>
  <c r="AC9" i="27"/>
  <c r="AB9" i="27"/>
  <c r="E9" i="27"/>
  <c r="C9" i="27"/>
  <c r="AO8" i="27"/>
  <c r="K8" i="27" s="1" a="1"/>
  <c r="K8" i="27" s="1"/>
  <c r="AN8" i="27"/>
  <c r="M8" i="27" s="1" a="1"/>
  <c r="M8" i="27" s="1"/>
  <c r="AE8" i="27"/>
  <c r="AC8" i="27"/>
  <c r="AB8" i="27"/>
  <c r="E8" i="27"/>
  <c r="C8" i="27"/>
  <c r="AO7" i="27"/>
  <c r="K7" i="27" s="1" a="1"/>
  <c r="K7" i="27" s="1"/>
  <c r="AN7" i="27"/>
  <c r="M7" i="27" s="1" a="1"/>
  <c r="M7" i="27" s="1"/>
  <c r="AE7" i="27"/>
  <c r="AC7" i="27"/>
  <c r="AB7" i="27"/>
  <c r="Z7" i="27"/>
  <c r="E7" i="27"/>
  <c r="C7" i="27"/>
  <c r="AO6" i="27"/>
  <c r="K6" i="27" s="1" a="1"/>
  <c r="K6" i="27" s="1"/>
  <c r="AN6" i="27"/>
  <c r="M6" i="27" s="1" a="1"/>
  <c r="M6" i="27" s="1"/>
  <c r="AE6" i="27"/>
  <c r="AC6" i="27"/>
  <c r="AB6" i="27"/>
  <c r="E6" i="27"/>
  <c r="C6" i="27"/>
  <c r="AO5" i="27"/>
  <c r="K5" i="27" s="1" a="1"/>
  <c r="K5" i="27" s="1"/>
  <c r="AN5" i="27"/>
  <c r="M5" i="27" s="1" a="1"/>
  <c r="M5" i="27" s="1"/>
  <c r="AI5" i="27"/>
  <c r="AE5" i="27"/>
  <c r="AC5" i="27"/>
  <c r="AB5" i="27"/>
  <c r="E5" i="27"/>
  <c r="C5" i="27"/>
  <c r="AO4" i="27"/>
  <c r="K4" i="27" s="1" a="1"/>
  <c r="K4" i="27" s="1"/>
  <c r="AN4" i="27"/>
  <c r="M4" i="27" s="1" a="1"/>
  <c r="M4" i="27" s="1"/>
  <c r="AI4" i="27"/>
  <c r="AC4" i="27"/>
  <c r="AB4" i="27"/>
  <c r="Z4" i="27"/>
  <c r="W4" i="27" a="1"/>
  <c r="W4" i="27" s="1"/>
  <c r="U4" i="27" a="1"/>
  <c r="U4" i="27" s="1"/>
  <c r="E4" i="27"/>
  <c r="C4" i="27"/>
  <c r="AO3" i="27"/>
  <c r="K3" i="27" s="1" a="1"/>
  <c r="K3" i="27" s="1"/>
  <c r="AN3" i="27"/>
  <c r="M3" i="27" s="1" a="1"/>
  <c r="M3" i="27" s="1"/>
  <c r="AI3" i="27"/>
  <c r="AE3" i="27"/>
  <c r="AC3" i="27"/>
  <c r="W3" i="27" a="1"/>
  <c r="W3" i="27" s="1"/>
  <c r="U3" i="27" a="1"/>
  <c r="U3" i="27" s="1"/>
  <c r="B3" i="27"/>
  <c r="T2" i="27"/>
  <c r="I2" i="27"/>
  <c r="X1" i="27"/>
  <c r="V1" i="27"/>
  <c r="T1" i="27"/>
  <c r="S1" i="27"/>
  <c r="R1" i="27"/>
  <c r="Q1" i="27"/>
  <c r="O1" i="27"/>
  <c r="N1" i="27"/>
  <c r="J1" i="27"/>
  <c r="I1" i="27"/>
  <c r="H1" i="27"/>
  <c r="L3" i="16"/>
  <c r="F1" i="16"/>
  <c r="H21" i="45" s="1"/>
  <c r="G21" i="45" s="1"/>
  <c r="B13" i="16"/>
  <c r="F24" i="21"/>
  <c r="I5" i="16"/>
  <c r="H3" i="16"/>
  <c r="Y7" i="16"/>
  <c r="AI11" i="53"/>
  <c r="P5" i="16"/>
  <c r="V5" i="16"/>
  <c r="M5" i="16"/>
  <c r="Y13" i="16"/>
  <c r="Y11" i="16"/>
  <c r="Y8" i="16"/>
  <c r="Y6" i="16"/>
  <c r="Y12" i="16"/>
  <c r="T5" i="16"/>
  <c r="R5" i="16"/>
  <c r="K5" i="16"/>
  <c r="E34" i="21"/>
  <c r="E36" i="21"/>
  <c r="H4" i="16"/>
  <c r="P1" i="52"/>
  <c r="AI10" i="29"/>
  <c r="BA1" i="44"/>
  <c r="AI8" i="52"/>
  <c r="G33" i="21"/>
  <c r="Z13" i="16"/>
  <c r="Z12" i="16"/>
  <c r="Z11" i="16"/>
  <c r="Z8" i="16"/>
  <c r="Z7" i="16"/>
  <c r="Z6" i="16"/>
  <c r="Y5" i="16"/>
  <c r="Y10" i="16"/>
  <c r="AI11" i="27"/>
  <c r="AI6" i="29"/>
  <c r="AI7" i="29"/>
  <c r="AI9" i="27"/>
  <c r="AI7" i="27"/>
  <c r="P1" i="46"/>
  <c r="P1" i="54"/>
  <c r="P1" i="53"/>
  <c r="P1" i="50"/>
  <c r="P1" i="47"/>
  <c r="P1" i="51"/>
  <c r="P1" i="49"/>
  <c r="P1" i="48"/>
  <c r="P1" i="45"/>
  <c r="P1" i="29"/>
  <c r="AD1" i="44"/>
  <c r="P1" i="27"/>
  <c r="AI8" i="51"/>
  <c r="AI8" i="49"/>
  <c r="AI8" i="48"/>
  <c r="AI8" i="53"/>
  <c r="AI8" i="50"/>
  <c r="AI8" i="47"/>
  <c r="AI8" i="46"/>
  <c r="AY1" i="44"/>
  <c r="AI8" i="27"/>
  <c r="AI8" i="29"/>
  <c r="AI8" i="54"/>
  <c r="AI8" i="45"/>
  <c r="AI9" i="54"/>
  <c r="AI9" i="52"/>
  <c r="AI9" i="45"/>
  <c r="AI9" i="53"/>
  <c r="AI9" i="50"/>
  <c r="AI9" i="47"/>
  <c r="AI9" i="46"/>
  <c r="AI9" i="51"/>
  <c r="AI9" i="49"/>
  <c r="AI9" i="29"/>
  <c r="AI6" i="47"/>
  <c r="AI6" i="46"/>
  <c r="AI6" i="54"/>
  <c r="AI6" i="53"/>
  <c r="AI6" i="52"/>
  <c r="AI6" i="50"/>
  <c r="AI6" i="45"/>
  <c r="AI6" i="51"/>
  <c r="AI6" i="49"/>
  <c r="AI6" i="48"/>
  <c r="AI6" i="27"/>
  <c r="BE1" i="44"/>
  <c r="AU1" i="44"/>
  <c r="AI11" i="50"/>
  <c r="AI11" i="52"/>
  <c r="AI7" i="45"/>
  <c r="AI7" i="54"/>
  <c r="AI7" i="53"/>
  <c r="AI7" i="52"/>
  <c r="AI7" i="50"/>
  <c r="AI7" i="47"/>
  <c r="AI7" i="46"/>
  <c r="AI7" i="51"/>
  <c r="AI7" i="49"/>
  <c r="AI7" i="48"/>
  <c r="AI10" i="45"/>
  <c r="AI10" i="54"/>
  <c r="AI10" i="53"/>
  <c r="AI10" i="52"/>
  <c r="AI10" i="50"/>
  <c r="AI10" i="47"/>
  <c r="AI10" i="46"/>
  <c r="AI10" i="51"/>
  <c r="AI10" i="49"/>
  <c r="AI10" i="48"/>
  <c r="AI10" i="27"/>
  <c r="AI11" i="51"/>
  <c r="AI11" i="49"/>
  <c r="AI11" i="48"/>
  <c r="AI11" i="47"/>
  <c r="AI11" i="46"/>
  <c r="AI11" i="29"/>
  <c r="BC1" i="44"/>
  <c r="AI11" i="45"/>
  <c r="AI9" i="48"/>
  <c r="AI11" i="54"/>
  <c r="AS7" i="44" l="1"/>
  <c r="BA7" i="44"/>
  <c r="AO7" i="44"/>
  <c r="AW7" i="44"/>
  <c r="BE7" i="44"/>
  <c r="AQ7" i="44"/>
  <c r="AY7" i="44"/>
  <c r="AU7" i="44"/>
  <c r="BC7" i="44"/>
  <c r="BE8" i="44"/>
  <c r="AY8" i="44"/>
  <c r="AS8" i="44"/>
  <c r="AU8" i="44"/>
  <c r="BC8" i="44"/>
  <c r="AW8" i="44"/>
  <c r="AQ8" i="44"/>
  <c r="AO8" i="44"/>
  <c r="BA8" i="44"/>
  <c r="AS6" i="44"/>
  <c r="AT6" i="44" s="1"/>
  <c r="BA6" i="44"/>
  <c r="BB6" i="44" s="1"/>
  <c r="AU6" i="44"/>
  <c r="AV6" i="44" s="1"/>
  <c r="BC6" i="44"/>
  <c r="BD6" i="44" s="1"/>
  <c r="AO6" i="44"/>
  <c r="AP6" i="44" s="1"/>
  <c r="AW6" i="44"/>
  <c r="AX6" i="44" s="1"/>
  <c r="BE6" i="44"/>
  <c r="BF6" i="44" s="1"/>
  <c r="AQ6" i="44"/>
  <c r="AR6" i="44" s="1"/>
  <c r="AY6" i="44"/>
  <c r="AZ6" i="44" s="1"/>
  <c r="AS5" i="44"/>
  <c r="AT5" i="44" s="1"/>
  <c r="AU5" i="44"/>
  <c r="AV5" i="44" s="1"/>
  <c r="AO5" i="44"/>
  <c r="AP5" i="44" s="1"/>
  <c r="AW5" i="44"/>
  <c r="AX5" i="44" s="1"/>
  <c r="BE5" i="44"/>
  <c r="BF5" i="44" s="1"/>
  <c r="BA5" i="44"/>
  <c r="BB5" i="44" s="1"/>
  <c r="BC5" i="44"/>
  <c r="BD5" i="44" s="1"/>
  <c r="AQ5" i="44"/>
  <c r="AR5" i="44" s="1"/>
  <c r="AY5" i="44"/>
  <c r="AZ5" i="44" s="1"/>
  <c r="AW4" i="44"/>
  <c r="AX4" i="44" s="1"/>
  <c r="AU4" i="44"/>
  <c r="AV4" i="44" s="1"/>
  <c r="BC4" i="44"/>
  <c r="BD4" i="44" s="1"/>
  <c r="BE4" i="44"/>
  <c r="BF4" i="44" s="1"/>
  <c r="AY4" i="44"/>
  <c r="AZ4" i="44" s="1"/>
  <c r="AO4" i="44"/>
  <c r="AP4" i="44" s="1"/>
  <c r="AQ4" i="44"/>
  <c r="AR4" i="44" s="1"/>
  <c r="AS4" i="44"/>
  <c r="AT4" i="44" s="1"/>
  <c r="BA4" i="44"/>
  <c r="BB4" i="44" s="1"/>
  <c r="AI14" i="44"/>
  <c r="AK14" i="44"/>
  <c r="AA14" i="44"/>
  <c r="AC14" i="44"/>
  <c r="H24" i="46"/>
  <c r="G24" i="46" s="1"/>
  <c r="H16" i="50"/>
  <c r="G16" i="50" s="1"/>
  <c r="H17" i="45"/>
  <c r="G17" i="45" s="1"/>
  <c r="H25" i="52"/>
  <c r="G25" i="52" s="1"/>
  <c r="H18" i="45"/>
  <c r="G18" i="45" s="1"/>
  <c r="H15" i="49"/>
  <c r="G15" i="49" s="1"/>
  <c r="H11" i="27"/>
  <c r="G11" i="27" s="1"/>
  <c r="H10" i="50"/>
  <c r="G10" i="50" s="1"/>
  <c r="H28" i="47"/>
  <c r="G28" i="47" s="1"/>
  <c r="H32" i="47"/>
  <c r="G32" i="47" s="1"/>
  <c r="H23" i="45"/>
  <c r="G23" i="45" s="1"/>
  <c r="H31" i="29"/>
  <c r="G31" i="29" s="1"/>
  <c r="H19" i="47"/>
  <c r="G19" i="47" s="1"/>
  <c r="H29" i="29"/>
  <c r="G29" i="29" s="1"/>
  <c r="H30" i="52"/>
  <c r="G30" i="52" s="1"/>
  <c r="H12" i="50"/>
  <c r="G12" i="50" s="1"/>
  <c r="H33" i="54"/>
  <c r="G33" i="54" s="1"/>
  <c r="H24" i="51"/>
  <c r="G24" i="51" s="1"/>
  <c r="H8" i="45"/>
  <c r="G8" i="45" s="1"/>
  <c r="H28" i="51"/>
  <c r="G28" i="51" s="1"/>
  <c r="H22" i="49"/>
  <c r="G22" i="49" s="1"/>
  <c r="H3" i="54"/>
  <c r="G3" i="54" s="1"/>
  <c r="H20" i="54"/>
  <c r="G20" i="54" s="1"/>
  <c r="H11" i="50"/>
  <c r="G11" i="50" s="1"/>
  <c r="H14" i="53"/>
  <c r="G14" i="53" s="1"/>
  <c r="H13" i="47"/>
  <c r="G13" i="47" s="1"/>
  <c r="H31" i="45"/>
  <c r="G31" i="45" s="1"/>
  <c r="H23" i="49"/>
  <c r="G23" i="49" s="1"/>
  <c r="H11" i="53"/>
  <c r="G11" i="53" s="1"/>
  <c r="H16" i="54"/>
  <c r="G16" i="54" s="1"/>
  <c r="H17" i="48"/>
  <c r="G17" i="48" s="1"/>
  <c r="H6" i="54"/>
  <c r="G6" i="54" s="1"/>
  <c r="H26" i="54"/>
  <c r="G26" i="54" s="1"/>
  <c r="H11" i="45"/>
  <c r="G11" i="45" s="1"/>
  <c r="H32" i="51"/>
  <c r="G32" i="51" s="1"/>
  <c r="H13" i="45"/>
  <c r="G13" i="45" s="1"/>
  <c r="H30" i="48"/>
  <c r="G30" i="48" s="1"/>
  <c r="H3" i="29"/>
  <c r="H17" i="47"/>
  <c r="G17" i="47" s="1"/>
  <c r="H8" i="52"/>
  <c r="G8" i="52" s="1"/>
  <c r="H12" i="53"/>
  <c r="G12" i="53" s="1"/>
  <c r="H31" i="47"/>
  <c r="G31" i="47" s="1"/>
  <c r="H26" i="53"/>
  <c r="G26" i="53" s="1"/>
  <c r="H4" i="27"/>
  <c r="G4" i="27" s="1"/>
  <c r="H29" i="53"/>
  <c r="G29" i="53" s="1"/>
  <c r="AC34" i="52"/>
  <c r="H22" i="53"/>
  <c r="G22" i="53" s="1"/>
  <c r="H14" i="48"/>
  <c r="G14" i="48" s="1"/>
  <c r="H4" i="45"/>
  <c r="G4" i="45" s="1"/>
  <c r="H10" i="27"/>
  <c r="G10" i="27" s="1"/>
  <c r="H28" i="29"/>
  <c r="G28" i="29" s="1"/>
  <c r="H16" i="45"/>
  <c r="G16" i="45" s="1"/>
  <c r="H3" i="48"/>
  <c r="H29" i="52"/>
  <c r="G29" i="52" s="1"/>
  <c r="H13" i="51"/>
  <c r="G13" i="51" s="1"/>
  <c r="H5" i="27"/>
  <c r="G5" i="27" s="1"/>
  <c r="H25" i="48"/>
  <c r="G25" i="48" s="1"/>
  <c r="H26" i="51"/>
  <c r="G26" i="51" s="1"/>
  <c r="H5" i="48"/>
  <c r="G5" i="48" s="1"/>
  <c r="H15" i="51"/>
  <c r="G15" i="51" s="1"/>
  <c r="B1" i="48"/>
  <c r="AC34" i="45"/>
  <c r="AC33" i="53"/>
  <c r="AC34" i="29"/>
  <c r="AC34" i="49"/>
  <c r="AC34" i="47"/>
  <c r="H9" i="49"/>
  <c r="G9" i="49" s="1"/>
  <c r="AC33" i="48"/>
  <c r="AC34" i="50"/>
  <c r="AC33" i="51"/>
  <c r="AB34" i="47" a="1"/>
  <c r="AB34" i="47" s="1"/>
  <c r="AF6" i="44" s="1"/>
  <c r="AG6" i="44" s="1"/>
  <c r="AB33" i="48" a="1"/>
  <c r="AB33" i="48" s="1"/>
  <c r="AF7" i="44" s="1"/>
  <c r="AB34" i="54" a="1"/>
  <c r="AB34" i="54" s="1"/>
  <c r="AF13" i="44" s="1"/>
  <c r="AB33" i="46" a="1"/>
  <c r="AB33" i="46" s="1"/>
  <c r="AF5" i="44" s="1"/>
  <c r="AG5" i="44" s="1"/>
  <c r="AE33" i="46" a="1"/>
  <c r="AE33" i="46" s="1"/>
  <c r="AD5" i="44" s="1"/>
  <c r="AE5" i="44" s="1"/>
  <c r="BI5" i="44"/>
  <c r="AC32" i="27"/>
  <c r="AB32" i="27" a="1"/>
  <c r="AB32" i="27" s="1"/>
  <c r="AF3" i="44" s="1"/>
  <c r="AG3" i="44" s="1"/>
  <c r="BI10" i="44"/>
  <c r="AB34" i="29" a="1"/>
  <c r="AB34" i="29" s="1"/>
  <c r="AF2" i="44" s="1"/>
  <c r="AG2" i="44" s="1"/>
  <c r="AB34" i="45" a="1"/>
  <c r="AB34" i="45" s="1"/>
  <c r="AF4" i="44" s="1"/>
  <c r="AG4" i="44" s="1"/>
  <c r="AB34" i="50" a="1"/>
  <c r="AB34" i="50" s="1"/>
  <c r="AF9" i="44" s="1"/>
  <c r="AE33" i="53" a="1"/>
  <c r="AE33" i="53" s="1"/>
  <c r="AD12" i="44" s="1"/>
  <c r="AE34" i="29" a="1"/>
  <c r="AE34" i="29" s="1"/>
  <c r="AD2" i="44" s="1"/>
  <c r="AE2" i="44" s="1"/>
  <c r="AE33" i="48" a="1"/>
  <c r="AE33" i="48" s="1"/>
  <c r="AD7" i="44" s="1"/>
  <c r="AE34" i="45" a="1"/>
  <c r="AE34" i="45" s="1"/>
  <c r="AD4" i="44" s="1"/>
  <c r="AE4" i="44" s="1"/>
  <c r="AE34" i="49" a="1"/>
  <c r="AE34" i="49" s="1"/>
  <c r="AD8" i="44" s="1"/>
  <c r="AE32" i="27" a="1"/>
  <c r="AE32" i="27" s="1"/>
  <c r="AD3" i="44" s="1"/>
  <c r="AE3" i="44" s="1"/>
  <c r="AB33" i="53" a="1"/>
  <c r="AB33" i="53" s="1"/>
  <c r="AF12" i="44" s="1"/>
  <c r="H9" i="54"/>
  <c r="G9" i="54" s="1"/>
  <c r="H4" i="53"/>
  <c r="G4" i="53" s="1"/>
  <c r="H10" i="49"/>
  <c r="G10" i="49" s="1"/>
  <c r="H23" i="46"/>
  <c r="G23" i="46" s="1"/>
  <c r="H6" i="52"/>
  <c r="G6" i="52" s="1"/>
  <c r="H15" i="53"/>
  <c r="G15" i="53" s="1"/>
  <c r="H15" i="27"/>
  <c r="G15" i="27" s="1"/>
  <c r="H27" i="29"/>
  <c r="G27" i="29" s="1"/>
  <c r="H25" i="46"/>
  <c r="G25" i="46" s="1"/>
  <c r="H30" i="49"/>
  <c r="G30" i="49" s="1"/>
  <c r="H20" i="51"/>
  <c r="G20" i="51" s="1"/>
  <c r="H31" i="54"/>
  <c r="G31" i="54" s="1"/>
  <c r="H20" i="53"/>
  <c r="G20" i="53" s="1"/>
  <c r="H30" i="45"/>
  <c r="G30" i="45" s="1"/>
  <c r="H24" i="47"/>
  <c r="G24" i="47" s="1"/>
  <c r="H30" i="50"/>
  <c r="G30" i="50" s="1"/>
  <c r="H30" i="54"/>
  <c r="G30" i="54" s="1"/>
  <c r="H29" i="47"/>
  <c r="G29" i="47" s="1"/>
  <c r="H26" i="29"/>
  <c r="G26" i="29" s="1"/>
  <c r="H24" i="49"/>
  <c r="G24" i="49" s="1"/>
  <c r="H30" i="29"/>
  <c r="G30" i="29" s="1"/>
  <c r="AE34" i="50" a="1"/>
  <c r="AE34" i="50" s="1"/>
  <c r="AD9" i="44" s="1"/>
  <c r="AB33" i="51" a="1"/>
  <c r="AB33" i="51" s="1"/>
  <c r="AF10" i="44" s="1"/>
  <c r="AE33" i="51" a="1"/>
  <c r="AE33" i="51" s="1"/>
  <c r="AD10" i="44" s="1"/>
  <c r="AB34" i="49" a="1"/>
  <c r="AB34" i="49" s="1"/>
  <c r="AF8" i="44" s="1"/>
  <c r="AE34" i="47" a="1"/>
  <c r="AE34" i="47" s="1"/>
  <c r="AB34" i="52" a="1"/>
  <c r="AB34" i="52" s="1"/>
  <c r="AF11" i="44" s="1"/>
  <c r="AE34" i="54" a="1"/>
  <c r="AE34" i="54" s="1"/>
  <c r="AD13" i="44" s="1"/>
  <c r="AE34" i="52" a="1"/>
  <c r="AE34" i="52" s="1"/>
  <c r="AD11" i="44" s="1"/>
  <c r="BI2" i="44"/>
  <c r="H21" i="51"/>
  <c r="G21" i="51" s="1"/>
  <c r="H19" i="49"/>
  <c r="G19" i="49" s="1"/>
  <c r="H5" i="46"/>
  <c r="G5" i="46" s="1"/>
  <c r="H24" i="27"/>
  <c r="G24" i="27" s="1"/>
  <c r="H5" i="50"/>
  <c r="G5" i="50" s="1"/>
  <c r="H25" i="49"/>
  <c r="G25" i="49" s="1"/>
  <c r="H25" i="27"/>
  <c r="G25" i="27" s="1"/>
  <c r="H14" i="29"/>
  <c r="G14" i="29" s="1"/>
  <c r="H24" i="45"/>
  <c r="G24" i="45" s="1"/>
  <c r="H17" i="46"/>
  <c r="G17" i="46" s="1"/>
  <c r="H26" i="48"/>
  <c r="G26" i="48" s="1"/>
  <c r="H24" i="50"/>
  <c r="G24" i="50" s="1"/>
  <c r="H14" i="52"/>
  <c r="G14" i="52" s="1"/>
  <c r="H23" i="54"/>
  <c r="G23" i="54" s="1"/>
  <c r="H15" i="52"/>
  <c r="G15" i="52" s="1"/>
  <c r="H12" i="27"/>
  <c r="G12" i="27" s="1"/>
  <c r="H7" i="45"/>
  <c r="G7" i="45" s="1"/>
  <c r="H4" i="48"/>
  <c r="G4" i="48" s="1"/>
  <c r="H14" i="49"/>
  <c r="G14" i="49" s="1"/>
  <c r="H12" i="51"/>
  <c r="G12" i="51" s="1"/>
  <c r="H22" i="51"/>
  <c r="G22" i="51" s="1"/>
  <c r="H25" i="45"/>
  <c r="G25" i="45" s="1"/>
  <c r="H22" i="47"/>
  <c r="G22" i="47" s="1"/>
  <c r="H28" i="48"/>
  <c r="G28" i="48" s="1"/>
  <c r="H4" i="47"/>
  <c r="G4" i="47" s="1"/>
  <c r="H19" i="45"/>
  <c r="G19" i="45" s="1"/>
  <c r="H27" i="46"/>
  <c r="G27" i="46" s="1"/>
  <c r="H7" i="48"/>
  <c r="G7" i="48" s="1"/>
  <c r="H23" i="52"/>
  <c r="G23" i="52" s="1"/>
  <c r="H30" i="46"/>
  <c r="G30" i="46" s="1"/>
  <c r="H27" i="54"/>
  <c r="G27" i="54" s="1"/>
  <c r="H17" i="52"/>
  <c r="G17" i="52" s="1"/>
  <c r="H13" i="50"/>
  <c r="G13" i="50" s="1"/>
  <c r="H25" i="51"/>
  <c r="G25" i="51" s="1"/>
  <c r="H8" i="51"/>
  <c r="G8" i="51" s="1"/>
  <c r="H32" i="52"/>
  <c r="G32" i="52" s="1"/>
  <c r="H8" i="54"/>
  <c r="G8" i="54" s="1"/>
  <c r="H12" i="29"/>
  <c r="G12" i="29" s="1"/>
  <c r="H15" i="29"/>
  <c r="G15" i="29" s="1"/>
  <c r="H4" i="46"/>
  <c r="G4" i="46" s="1"/>
  <c r="H10" i="46"/>
  <c r="G10" i="46" s="1"/>
  <c r="H10" i="47"/>
  <c r="G10" i="47" s="1"/>
  <c r="H18" i="48"/>
  <c r="G18" i="48" s="1"/>
  <c r="H31" i="50"/>
  <c r="G31" i="50" s="1"/>
  <c r="H6" i="51"/>
  <c r="G6" i="51" s="1"/>
  <c r="H27" i="53"/>
  <c r="G27" i="53" s="1"/>
  <c r="H7" i="54"/>
  <c r="G7" i="54" s="1"/>
  <c r="H22" i="52"/>
  <c r="G22" i="52" s="1"/>
  <c r="H32" i="54"/>
  <c r="G32" i="54" s="1"/>
  <c r="H18" i="29"/>
  <c r="G18" i="29" s="1"/>
  <c r="H32" i="46"/>
  <c r="G32" i="46" s="1"/>
  <c r="H16" i="47"/>
  <c r="G16" i="47" s="1"/>
  <c r="H29" i="49"/>
  <c r="G29" i="49" s="1"/>
  <c r="H23" i="50"/>
  <c r="G23" i="50" s="1"/>
  <c r="H28" i="52"/>
  <c r="G28" i="52" s="1"/>
  <c r="H16" i="52"/>
  <c r="G16" i="52" s="1"/>
  <c r="H27" i="48"/>
  <c r="G27" i="48" s="1"/>
  <c r="H16" i="29"/>
  <c r="G16" i="29" s="1"/>
  <c r="H28" i="46"/>
  <c r="G28" i="46" s="1"/>
  <c r="H29" i="46"/>
  <c r="G29" i="46" s="1"/>
  <c r="H11" i="51"/>
  <c r="G11" i="51" s="1"/>
  <c r="H12" i="54"/>
  <c r="G12" i="54" s="1"/>
  <c r="H30" i="27"/>
  <c r="G30" i="27" s="1"/>
  <c r="H28" i="45"/>
  <c r="G28" i="45" s="1"/>
  <c r="H7" i="27"/>
  <c r="G7" i="27" s="1"/>
  <c r="H8" i="47"/>
  <c r="G8" i="47" s="1"/>
  <c r="H3" i="52"/>
  <c r="H8" i="53"/>
  <c r="G8" i="53" s="1"/>
  <c r="H9" i="51"/>
  <c r="G9" i="51" s="1"/>
  <c r="H19" i="50"/>
  <c r="G19" i="50" s="1"/>
  <c r="H24" i="48"/>
  <c r="G24" i="48" s="1"/>
  <c r="H14" i="46"/>
  <c r="G14" i="46" s="1"/>
  <c r="H28" i="27"/>
  <c r="G28" i="27" s="1"/>
  <c r="H31" i="52"/>
  <c r="G31" i="52" s="1"/>
  <c r="H23" i="29"/>
  <c r="G23" i="29" s="1"/>
  <c r="H14" i="50"/>
  <c r="G14" i="50" s="1"/>
  <c r="H9" i="45"/>
  <c r="G9" i="45" s="1"/>
  <c r="H22" i="27"/>
  <c r="G22" i="27" s="1"/>
  <c r="H13" i="29"/>
  <c r="G13" i="29" s="1"/>
  <c r="H10" i="48"/>
  <c r="G10" i="48" s="1"/>
  <c r="H8" i="49"/>
  <c r="G8" i="49" s="1"/>
  <c r="H27" i="51"/>
  <c r="G27" i="51" s="1"/>
  <c r="H21" i="52"/>
  <c r="G21" i="52" s="1"/>
  <c r="H19" i="53"/>
  <c r="G19" i="53" s="1"/>
  <c r="H15" i="54"/>
  <c r="G15" i="54" s="1"/>
  <c r="H7" i="51"/>
  <c r="G7" i="51" s="1"/>
  <c r="H28" i="53"/>
  <c r="G28" i="53" s="1"/>
  <c r="H24" i="54"/>
  <c r="G24" i="54" s="1"/>
  <c r="H6" i="27"/>
  <c r="G6" i="27" s="1"/>
  <c r="H15" i="45"/>
  <c r="G15" i="45" s="1"/>
  <c r="H9" i="46"/>
  <c r="G9" i="46" s="1"/>
  <c r="H9" i="47"/>
  <c r="G9" i="47" s="1"/>
  <c r="H9" i="48"/>
  <c r="G9" i="48" s="1"/>
  <c r="H7" i="49"/>
  <c r="G7" i="49" s="1"/>
  <c r="H9" i="50"/>
  <c r="G9" i="50" s="1"/>
  <c r="H7" i="52"/>
  <c r="G7" i="52" s="1"/>
  <c r="H4" i="54"/>
  <c r="G4" i="54" s="1"/>
  <c r="H11" i="49"/>
  <c r="G11" i="49" s="1"/>
  <c r="H26" i="46"/>
  <c r="G26" i="46" s="1"/>
  <c r="H22" i="29"/>
  <c r="G22" i="29" s="1"/>
  <c r="H18" i="46"/>
  <c r="G18" i="46" s="1"/>
  <c r="H21" i="29"/>
  <c r="G21" i="29" s="1"/>
  <c r="H13" i="49"/>
  <c r="G13" i="49" s="1"/>
  <c r="H24" i="53"/>
  <c r="G24" i="53" s="1"/>
  <c r="H12" i="49"/>
  <c r="G12" i="49" s="1"/>
  <c r="H7" i="46"/>
  <c r="G7" i="46" s="1"/>
  <c r="H14" i="51"/>
  <c r="G14" i="51" s="1"/>
  <c r="H29" i="48"/>
  <c r="G29" i="48" s="1"/>
  <c r="H4" i="49"/>
  <c r="G4" i="49" s="1"/>
  <c r="H6" i="49"/>
  <c r="G6" i="49" s="1"/>
  <c r="H3" i="47"/>
  <c r="H17" i="54"/>
  <c r="G17" i="54" s="1"/>
  <c r="H5" i="54"/>
  <c r="G5" i="54" s="1"/>
  <c r="H17" i="53"/>
  <c r="G17" i="53" s="1"/>
  <c r="H17" i="51"/>
  <c r="G17" i="51" s="1"/>
  <c r="H15" i="50"/>
  <c r="G15" i="50" s="1"/>
  <c r="H16" i="49"/>
  <c r="G16" i="49" s="1"/>
  <c r="H21" i="48"/>
  <c r="G21" i="48" s="1"/>
  <c r="H15" i="47"/>
  <c r="G15" i="47" s="1"/>
  <c r="H20" i="45"/>
  <c r="G20" i="45" s="1"/>
  <c r="H8" i="27"/>
  <c r="G8" i="27" s="1"/>
  <c r="H13" i="27"/>
  <c r="G13" i="27" s="1"/>
  <c r="H30" i="53"/>
  <c r="G30" i="53" s="1"/>
  <c r="H17" i="49"/>
  <c r="G17" i="49" s="1"/>
  <c r="H22" i="45"/>
  <c r="G22" i="45" s="1"/>
  <c r="H26" i="27"/>
  <c r="G26" i="27" s="1"/>
  <c r="H18" i="54"/>
  <c r="G18" i="54" s="1"/>
  <c r="H33" i="52"/>
  <c r="G33" i="52" s="1"/>
  <c r="H18" i="50"/>
  <c r="G18" i="50" s="1"/>
  <c r="H31" i="48"/>
  <c r="G31" i="48" s="1"/>
  <c r="H31" i="46"/>
  <c r="G31" i="46" s="1"/>
  <c r="H4" i="29"/>
  <c r="G4" i="29" s="1"/>
  <c r="H18" i="27"/>
  <c r="G18" i="27" s="1"/>
  <c r="H5" i="53"/>
  <c r="G5" i="53" s="1"/>
  <c r="H4" i="52"/>
  <c r="G4" i="52" s="1"/>
  <c r="H26" i="50"/>
  <c r="G26" i="50" s="1"/>
  <c r="H32" i="48"/>
  <c r="G32" i="48" s="1"/>
  <c r="H11" i="46"/>
  <c r="G11" i="46" s="1"/>
  <c r="H32" i="45"/>
  <c r="G32" i="45" s="1"/>
  <c r="H28" i="54"/>
  <c r="G28" i="54" s="1"/>
  <c r="H31" i="51"/>
  <c r="G31" i="51" s="1"/>
  <c r="H27" i="49"/>
  <c r="G27" i="49" s="1"/>
  <c r="H6" i="47"/>
  <c r="G6" i="47" s="1"/>
  <c r="H12" i="46"/>
  <c r="G12" i="46" s="1"/>
  <c r="H33" i="45"/>
  <c r="G33" i="45" s="1"/>
  <c r="H24" i="29"/>
  <c r="G24" i="29" s="1"/>
  <c r="H29" i="54"/>
  <c r="G29" i="54" s="1"/>
  <c r="H11" i="52"/>
  <c r="G11" i="52" s="1"/>
  <c r="H28" i="50"/>
  <c r="G28" i="50" s="1"/>
  <c r="H28" i="49"/>
  <c r="G28" i="49" s="1"/>
  <c r="H7" i="47"/>
  <c r="G7" i="47" s="1"/>
  <c r="H13" i="46"/>
  <c r="G13" i="46" s="1"/>
  <c r="H16" i="53"/>
  <c r="G16" i="53" s="1"/>
  <c r="H3" i="50"/>
  <c r="H13" i="48"/>
  <c r="G13" i="48" s="1"/>
  <c r="H16" i="51"/>
  <c r="G16" i="51" s="1"/>
  <c r="H12" i="45"/>
  <c r="G12" i="45" s="1"/>
  <c r="H5" i="47"/>
  <c r="G5" i="47" s="1"/>
  <c r="H6" i="50"/>
  <c r="G6" i="50" s="1"/>
  <c r="H13" i="54"/>
  <c r="G13" i="54" s="1"/>
  <c r="H6" i="29"/>
  <c r="G6" i="29" s="1"/>
  <c r="H33" i="49"/>
  <c r="G33" i="49" s="1"/>
  <c r="H22" i="50"/>
  <c r="G22" i="50" s="1"/>
  <c r="H18" i="52"/>
  <c r="G18" i="52" s="1"/>
  <c r="H26" i="45"/>
  <c r="G26" i="45" s="1"/>
  <c r="H21" i="47"/>
  <c r="G21" i="47" s="1"/>
  <c r="H16" i="48"/>
  <c r="G16" i="48" s="1"/>
  <c r="H21" i="49"/>
  <c r="G21" i="49" s="1"/>
  <c r="H21" i="50"/>
  <c r="G21" i="50" s="1"/>
  <c r="H13" i="53"/>
  <c r="G13" i="53" s="1"/>
  <c r="H11" i="54"/>
  <c r="G11" i="54" s="1"/>
  <c r="H23" i="47"/>
  <c r="G23" i="47" s="1"/>
  <c r="H25" i="50"/>
  <c r="G25" i="50" s="1"/>
  <c r="H15" i="46"/>
  <c r="G15" i="46" s="1"/>
  <c r="H11" i="47"/>
  <c r="G11" i="47" s="1"/>
  <c r="H31" i="49"/>
  <c r="G31" i="49" s="1"/>
  <c r="H20" i="50"/>
  <c r="G20" i="50" s="1"/>
  <c r="H10" i="51"/>
  <c r="G10" i="51" s="1"/>
  <c r="H9" i="53"/>
  <c r="G9" i="53" s="1"/>
  <c r="H14" i="54"/>
  <c r="G14" i="54" s="1"/>
  <c r="H18" i="53"/>
  <c r="G18" i="53" s="1"/>
  <c r="H21" i="53"/>
  <c r="G21" i="53" s="1"/>
  <c r="H20" i="52"/>
  <c r="G20" i="52" s="1"/>
  <c r="H20" i="46"/>
  <c r="G20" i="46" s="1"/>
  <c r="H22" i="46"/>
  <c r="G22" i="46" s="1"/>
  <c r="H20" i="29"/>
  <c r="G20" i="29" s="1"/>
  <c r="H9" i="27"/>
  <c r="G9" i="27" s="1"/>
  <c r="H24" i="52"/>
  <c r="G24" i="52" s="1"/>
  <c r="H23" i="48"/>
  <c r="G23" i="48" s="1"/>
  <c r="AJ3" i="27"/>
  <c r="AM3" i="27" s="1"/>
  <c r="H31" i="27" s="1"/>
  <c r="H10" i="29"/>
  <c r="G10" i="29" s="1"/>
  <c r="H6" i="53"/>
  <c r="G6" i="53" s="1"/>
  <c r="H14" i="47"/>
  <c r="G14" i="47" s="1"/>
  <c r="H19" i="27"/>
  <c r="G19" i="27" s="1"/>
  <c r="H18" i="51"/>
  <c r="G18" i="51" s="1"/>
  <c r="H33" i="29"/>
  <c r="G33" i="29" s="1"/>
  <c r="H31" i="53"/>
  <c r="G31" i="53" s="1"/>
  <c r="H18" i="49"/>
  <c r="G18" i="49" s="1"/>
  <c r="H29" i="45"/>
  <c r="G29" i="45" s="1"/>
  <c r="H19" i="54"/>
  <c r="G19" i="54" s="1"/>
  <c r="H30" i="51"/>
  <c r="G30" i="51" s="1"/>
  <c r="H26" i="47"/>
  <c r="G26" i="47" s="1"/>
  <c r="H9" i="29"/>
  <c r="G9" i="29" s="1"/>
  <c r="H27" i="50"/>
  <c r="G27" i="50" s="1"/>
  <c r="H27" i="47"/>
  <c r="G27" i="47" s="1"/>
  <c r="H19" i="29"/>
  <c r="G19" i="29" s="1"/>
  <c r="H7" i="53"/>
  <c r="G7" i="53" s="1"/>
  <c r="H5" i="49"/>
  <c r="G5" i="49" s="1"/>
  <c r="H7" i="29"/>
  <c r="G7" i="29" s="1"/>
  <c r="H8" i="50"/>
  <c r="G8" i="50" s="1"/>
  <c r="H27" i="27"/>
  <c r="G27" i="27" s="1"/>
  <c r="H8" i="48"/>
  <c r="G8" i="48" s="1"/>
  <c r="H19" i="52"/>
  <c r="G19" i="52" s="1"/>
  <c r="H32" i="29"/>
  <c r="G32" i="29" s="1"/>
  <c r="H16" i="46"/>
  <c r="G16" i="46" s="1"/>
  <c r="H12" i="47"/>
  <c r="G12" i="47" s="1"/>
  <c r="H32" i="49"/>
  <c r="G32" i="49" s="1"/>
  <c r="H23" i="51"/>
  <c r="G23" i="51" s="1"/>
  <c r="H5" i="52"/>
  <c r="G5" i="52" s="1"/>
  <c r="H25" i="54"/>
  <c r="G25" i="54" s="1"/>
  <c r="H20" i="48"/>
  <c r="G20" i="48" s="1"/>
  <c r="H9" i="52"/>
  <c r="G9" i="52" s="1"/>
  <c r="H8" i="29"/>
  <c r="G8" i="29" s="1"/>
  <c r="H27" i="45"/>
  <c r="G27" i="45" s="1"/>
  <c r="H33" i="47"/>
  <c r="G33" i="47" s="1"/>
  <c r="H29" i="27"/>
  <c r="G29" i="27" s="1"/>
  <c r="H25" i="29"/>
  <c r="G25" i="29" s="1"/>
  <c r="H11" i="29"/>
  <c r="G11" i="29" s="1"/>
  <c r="H14" i="45"/>
  <c r="G14" i="45" s="1"/>
  <c r="H20" i="47"/>
  <c r="G20" i="47" s="1"/>
  <c r="H20" i="49"/>
  <c r="G20" i="49" s="1"/>
  <c r="H4" i="51"/>
  <c r="G4" i="51" s="1"/>
  <c r="H23" i="53"/>
  <c r="G23" i="53" s="1"/>
  <c r="H22" i="54"/>
  <c r="G22" i="54" s="1"/>
  <c r="H3" i="53"/>
  <c r="H5" i="51"/>
  <c r="G5" i="51" s="1"/>
  <c r="H3" i="51"/>
  <c r="H17" i="27"/>
  <c r="G17" i="27" s="1"/>
  <c r="H17" i="50"/>
  <c r="G17" i="50" s="1"/>
  <c r="H3" i="27"/>
  <c r="H21" i="46"/>
  <c r="G21" i="46" s="1"/>
  <c r="H10" i="54"/>
  <c r="G10" i="54" s="1"/>
  <c r="H18" i="47"/>
  <c r="G18" i="47" s="1"/>
  <c r="H16" i="27"/>
  <c r="G16" i="27" s="1"/>
  <c r="H29" i="51"/>
  <c r="G29" i="51" s="1"/>
  <c r="H25" i="47"/>
  <c r="G25" i="47" s="1"/>
  <c r="H17" i="29"/>
  <c r="G17" i="29" s="1"/>
  <c r="H32" i="53"/>
  <c r="G32" i="53" s="1"/>
  <c r="H26" i="49"/>
  <c r="G26" i="49" s="1"/>
  <c r="H3" i="46"/>
  <c r="H10" i="52"/>
  <c r="G10" i="52" s="1"/>
  <c r="H11" i="48"/>
  <c r="G11" i="48" s="1"/>
  <c r="H10" i="45"/>
  <c r="G10" i="45" s="1"/>
  <c r="H23" i="27"/>
  <c r="G23" i="27" s="1"/>
  <c r="H7" i="50"/>
  <c r="G7" i="50" s="1"/>
  <c r="H12" i="48"/>
  <c r="G12" i="48" s="1"/>
  <c r="H12" i="52"/>
  <c r="G12" i="52" s="1"/>
  <c r="H3" i="49"/>
  <c r="H19" i="46"/>
  <c r="G19" i="46" s="1"/>
  <c r="H4" i="50"/>
  <c r="G4" i="50" s="1"/>
  <c r="H20" i="27"/>
  <c r="G20" i="27" s="1"/>
  <c r="H19" i="48"/>
  <c r="G19" i="48" s="1"/>
  <c r="H33" i="50"/>
  <c r="G33" i="50" s="1"/>
  <c r="H25" i="53"/>
  <c r="G25" i="53" s="1"/>
  <c r="H5" i="45"/>
  <c r="G5" i="45" s="1"/>
  <c r="H30" i="47"/>
  <c r="G30" i="47" s="1"/>
  <c r="H6" i="48"/>
  <c r="G6" i="48" s="1"/>
  <c r="H32" i="50"/>
  <c r="G32" i="50" s="1"/>
  <c r="H27" i="52"/>
  <c r="G27" i="52" s="1"/>
  <c r="H21" i="27"/>
  <c r="G21" i="27" s="1"/>
  <c r="H6" i="45"/>
  <c r="G6" i="45" s="1"/>
  <c r="H8" i="46"/>
  <c r="G8" i="46" s="1"/>
  <c r="H14" i="27"/>
  <c r="G14" i="27" s="1"/>
  <c r="H5" i="29"/>
  <c r="G5" i="29" s="1"/>
  <c r="H3" i="45"/>
  <c r="H6" i="46"/>
  <c r="G6" i="46" s="1"/>
  <c r="H15" i="48"/>
  <c r="G15" i="48" s="1"/>
  <c r="H29" i="50"/>
  <c r="G29" i="50" s="1"/>
  <c r="H26" i="52"/>
  <c r="G26" i="52" s="1"/>
  <c r="H21" i="54"/>
  <c r="G21" i="54" s="1"/>
  <c r="H10" i="53"/>
  <c r="G10" i="53" s="1"/>
  <c r="H13" i="52"/>
  <c r="G13" i="52" s="1"/>
  <c r="H19" i="51"/>
  <c r="G19" i="51" s="1"/>
  <c r="H22" i="48"/>
  <c r="G22" i="48" s="1"/>
  <c r="BI3" i="44"/>
  <c r="BI7" i="44"/>
  <c r="BI4" i="44"/>
  <c r="BI8" i="44"/>
  <c r="BI9" i="44"/>
  <c r="BI6" i="44"/>
  <c r="AC34" i="54"/>
  <c r="BD15" i="44" l="1"/>
  <c r="G3" i="50"/>
  <c r="B1" i="50"/>
  <c r="Y9" i="44" s="1"/>
  <c r="AQ2" i="50"/>
  <c r="Y7" i="44"/>
  <c r="G3" i="48"/>
  <c r="AQ2" i="48"/>
  <c r="G3" i="51"/>
  <c r="AQ2" i="51"/>
  <c r="G3" i="27"/>
  <c r="AR2" i="27"/>
  <c r="G3" i="49"/>
  <c r="B1" i="49"/>
  <c r="AQ2" i="49"/>
  <c r="G3" i="46"/>
  <c r="AQ2" i="46"/>
  <c r="G3" i="45"/>
  <c r="AQ2" i="45"/>
  <c r="G3" i="53"/>
  <c r="AQ2" i="53"/>
  <c r="G3" i="47"/>
  <c r="AQ2" i="47"/>
  <c r="G3" i="52"/>
  <c r="B1" i="52"/>
  <c r="AQ2" i="52"/>
  <c r="G3" i="29"/>
  <c r="AQ2" i="29"/>
  <c r="AD6" i="44"/>
  <c r="AE6" i="44" s="1"/>
  <c r="AE14" i="44" s="1"/>
  <c r="AE15" i="44" s="1"/>
  <c r="AT14" i="44"/>
  <c r="BB14" i="44"/>
  <c r="AX15" i="44"/>
  <c r="AZ14" i="44"/>
  <c r="AR14" i="44"/>
  <c r="AP15" i="44"/>
  <c r="BH2" i="44" s="1"/>
  <c r="AP14" i="44"/>
  <c r="BF14" i="44"/>
  <c r="AZ15" i="44"/>
  <c r="BH7" i="44" s="1"/>
  <c r="AX14" i="44"/>
  <c r="AT15" i="44"/>
  <c r="BH4" i="44" s="1"/>
  <c r="BF15" i="44"/>
  <c r="BH10" i="44" s="1"/>
  <c r="BB15" i="44"/>
  <c r="BH8" i="44" s="1"/>
  <c r="AV15" i="44"/>
  <c r="BH5" i="44" s="1"/>
  <c r="BH6" i="44"/>
  <c r="AR15" i="44"/>
  <c r="BH3" i="44" s="1"/>
  <c r="AV14" i="44"/>
  <c r="BD14" i="44"/>
  <c r="BH9" i="44"/>
  <c r="B1" i="54"/>
  <c r="AK15" i="44"/>
  <c r="K17" i="44" s="1"/>
  <c r="AI15" i="44"/>
  <c r="K16" i="44" s="1"/>
  <c r="AC15" i="44"/>
  <c r="K15" i="44" s="1"/>
  <c r="AA15" i="44"/>
  <c r="K14" i="44" s="1"/>
  <c r="AG14" i="44"/>
  <c r="AG15" i="44" s="1"/>
  <c r="AQ3" i="27"/>
  <c r="B1" i="29"/>
  <c r="B1" i="46"/>
  <c r="B1" i="53"/>
  <c r="B1" i="47"/>
  <c r="B1" i="51"/>
  <c r="B1" i="45"/>
  <c r="B1" i="27"/>
  <c r="AH3" i="46"/>
  <c r="AL5" i="44" s="1"/>
  <c r="AM5" i="44" s="1"/>
  <c r="L50" i="46"/>
  <c r="AC3" i="46"/>
  <c r="AC33" i="46" s="1"/>
  <c r="Y2" i="44" l="1"/>
  <c r="Y13" i="44"/>
  <c r="Y10" i="44"/>
  <c r="Y5" i="44"/>
  <c r="Y6" i="44"/>
  <c r="Y8" i="44"/>
  <c r="Y4" i="44"/>
  <c r="Y3" i="44"/>
  <c r="Y12" i="44"/>
  <c r="Y11" i="44"/>
  <c r="AM14" i="44"/>
  <c r="G31" i="27"/>
  <c r="AM15" i="44" l="1"/>
  <c r="K18" i="44"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4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futureMetadata>
  <cellMetadata count="1">
    <bk>
      <rc t="1" v="0"/>
    </bk>
  </cellMetadata>
  <valueMetadata count="4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valueMetadata>
</metadata>
</file>

<file path=xl/sharedStrings.xml><?xml version="1.0" encoding="utf-8"?>
<sst xmlns="http://schemas.openxmlformats.org/spreadsheetml/2006/main" count="593" uniqueCount="321">
  <si>
    <t>gut.and.me@gmail.com</t>
  </si>
  <si>
    <t>Gut &amp; Me Instagram</t>
  </si>
  <si>
    <t>Copyright</t>
  </si>
  <si>
    <t>www.gut-and-me.com</t>
  </si>
  <si>
    <t>Version</t>
  </si>
  <si>
    <t>1.0</t>
  </si>
  <si>
    <t>1. Navigation</t>
  </si>
  <si>
    <t>1.1. PC</t>
  </si>
  <si>
    <t>1.2. Smartphone</t>
  </si>
  <si>
    <t>g</t>
  </si>
  <si>
    <t>r</t>
  </si>
  <si>
    <t>o</t>
  </si>
  <si>
    <t>1 mg</t>
  </si>
  <si>
    <t>Release Notes V 1.1  - 03.01.2024</t>
  </si>
  <si>
    <t xml:space="preserve"> - Wikipedia Artikel zu Bristol Stuhl Skala</t>
  </si>
  <si>
    <t xml:space="preserve"> - Entfernen von kein Stuhlgang bei Typ</t>
  </si>
  <si>
    <t xml:space="preserve"> - Hinzufügen von KW und Wochentagen</t>
  </si>
  <si>
    <t xml:space="preserve"> - Anpassen des Designs</t>
  </si>
  <si>
    <t xml:space="preserve"> - Auslagern von Strings</t>
  </si>
  <si>
    <t>Release Notes V 1.2  - 04.01.2024</t>
  </si>
  <si>
    <t xml:space="preserve"> - Spalten Stress , Schlaf Dauer und Schlaf Qualität hinzugefügt</t>
  </si>
  <si>
    <t xml:space="preserve"> - Datum wird automatisch angepasst an das aktuelle Jahr</t>
  </si>
  <si>
    <t xml:space="preserve"> - Eingabevalidierung in Dropdowns</t>
  </si>
  <si>
    <t xml:space="preserve"> - Schützen der Arbeitsblätter</t>
  </si>
  <si>
    <t>Release Notes V 1.3  - 04.01.2024</t>
  </si>
  <si>
    <t xml:space="preserve"> - Auswahl des Jahres</t>
  </si>
  <si>
    <t>Release Notes V 1.4  - 05.01.2024</t>
  </si>
  <si>
    <t xml:space="preserve"> - Verbesserung der Benennung</t>
  </si>
  <si>
    <t>Release Notes V 1.5.1  - 06.01.2024</t>
  </si>
  <si>
    <t xml:space="preserve"> - Verträglichkeiten und Symptome zu Beginn hinzugefügt</t>
  </si>
  <si>
    <t xml:space="preserve"> - Hinzufügen von :
   Durchschnitt Schlaf
   Durchschnitt Anzahl Stuhlgänge täglich diesen Monat
   Durchschnitt Anzahl Stuhlgänge täglich im Jahr
   Durchschnitt Tage ohne oder mit verstopfungsartigem Stuhlgang (Typ 1 und Typ 2) für Monat/Jahr
   Durchschnitt Tage mit gutem Stuhlgang (Typ 3 und 4) für Monat/Jahr
   Tage mit durchfallartigen Stuhlgang (Typ 5 bis Typ 7)  </t>
  </si>
  <si>
    <t xml:space="preserve"> - Verbesserung Design</t>
  </si>
  <si>
    <t xml:space="preserve"> - Fixierung der Überschriften</t>
  </si>
  <si>
    <t>Release Notes V 1.6.0  - 06.01.2024</t>
  </si>
  <si>
    <t xml:space="preserve"> -Erweiterung Jahreswahl &amp; Verträglichkeiten um Datum und farbliche Darstellung</t>
  </si>
  <si>
    <t xml:space="preserve"> -Anpassung Design Jahreswahl &amp; Verträglichkeiten</t>
  </si>
  <si>
    <t xml:space="preserve"> -Einfügen von Beispielfeldern in Jahreswahl &amp; Verträglichkeiten</t>
  </si>
  <si>
    <t xml:space="preserve"> - Anpassung der Berechnungen im Dezember</t>
  </si>
  <si>
    <t xml:space="preserve"> - Runden der Ergebnisse von Schlaf Monat und Stuhlgänge Monat auf eine Nachkommastelle</t>
  </si>
  <si>
    <t xml:space="preserve"> - Bild in Zelle durch Bild über Zelle austauschen, damit auch auf älteren Office Versionen anzeigbar</t>
  </si>
  <si>
    <t>Stuhl Farbe</t>
  </si>
  <si>
    <t>Tag Monat</t>
  </si>
  <si>
    <t>Stress Num</t>
  </si>
  <si>
    <t>FMT</t>
  </si>
  <si>
    <t>Stress</t>
  </si>
  <si>
    <t>Symptome</t>
  </si>
  <si>
    <t>Stuhlgang</t>
  </si>
  <si>
    <t>Tage Monat</t>
  </si>
  <si>
    <t>Anteil</t>
  </si>
  <si>
    <t>Stuhl Art als Zahl</t>
  </si>
  <si>
    <t>Stuhl Typ als Zahl</t>
  </si>
  <si>
    <t>Durchschnitt</t>
  </si>
  <si>
    <t>Februar letzer Tag</t>
  </si>
  <si>
    <t>Prüfung ob 01.03.</t>
  </si>
  <si>
    <t>Symptom 1, Symptom 2…</t>
  </si>
  <si>
    <t>x</t>
  </si>
  <si>
    <t xml:space="preserve">Schlaf </t>
  </si>
  <si>
    <t>Stuhlgänge</t>
  </si>
  <si>
    <t>Tage Jahr</t>
  </si>
  <si>
    <t>Beschriftung</t>
  </si>
  <si>
    <t>Anzahl Monate mit mind. einem Wert</t>
  </si>
  <si>
    <t>Tabellenkopf</t>
  </si>
  <si>
    <t xml:space="preserve">FMT </t>
  </si>
  <si>
    <t>Befinden</t>
  </si>
  <si>
    <t>aktuelles Jahr</t>
  </si>
  <si>
    <t xml:space="preserve">Tabellen </t>
  </si>
  <si>
    <t>Tabellen</t>
  </si>
  <si>
    <t>Jahreswahl &amp; Ver Tabelle</t>
  </si>
  <si>
    <t>Jahreswahl &amp; Ver Farben</t>
  </si>
  <si>
    <t>safe</t>
  </si>
  <si>
    <t>Jahreswahl &amp; Ver Info Text</t>
  </si>
  <si>
    <t>Copyright Text</t>
  </si>
  <si>
    <t>Copyright Datum heute</t>
  </si>
  <si>
    <t>Copyright Rechte vorbehalten</t>
  </si>
  <si>
    <t>Helper</t>
  </si>
  <si>
    <t>Diagramm</t>
  </si>
  <si>
    <t>Welcome</t>
  </si>
  <si>
    <t>Jahr</t>
  </si>
  <si>
    <t>Medis</t>
  </si>
  <si>
    <t>Stuhl</t>
  </si>
  <si>
    <t>Bristol Stool</t>
  </si>
  <si>
    <t>Farben</t>
  </si>
  <si>
    <t xml:space="preserve"> </t>
  </si>
  <si>
    <r>
      <rPr>
        <b/>
        <sz val="11"/>
        <rFont val="Calibri"/>
        <family val="2"/>
        <scheme val="minor"/>
      </rPr>
      <t xml:space="preserve">Website:  </t>
    </r>
    <r>
      <rPr>
        <sz val="11"/>
        <color theme="10"/>
        <rFont val="Calibri"/>
        <family val="2"/>
        <scheme val="minor"/>
      </rPr>
      <t xml:space="preserve">   www.gut-and-me.com                                                  </t>
    </r>
  </si>
  <si>
    <t>Bristol type</t>
  </si>
  <si>
    <t>Bristol type explanation</t>
  </si>
  <si>
    <t>Day</t>
  </si>
  <si>
    <t>Current Year</t>
  </si>
  <si>
    <t>Texts</t>
  </si>
  <si>
    <t>Date</t>
  </si>
  <si>
    <t>good</t>
  </si>
  <si>
    <t>extreme</t>
  </si>
  <si>
    <t>No stool</t>
  </si>
  <si>
    <t>Bristol stool scale</t>
  </si>
  <si>
    <t>FMT Symptoms Diary</t>
  </si>
  <si>
    <t>average</t>
  </si>
  <si>
    <t>a lot of</t>
  </si>
  <si>
    <t xml:space="preserve">Type 1 Bristol </t>
  </si>
  <si>
    <t xml:space="preserve"> Type 1 </t>
  </si>
  <si>
    <t>The stool type should be selected based on the worst bowel movement of the day</t>
  </si>
  <si>
    <t>Stool type</t>
  </si>
  <si>
    <t>poor</t>
  </si>
  <si>
    <t xml:space="preserve">Type 2 Bristol </t>
  </si>
  <si>
    <t xml:space="preserve">Type 2 </t>
  </si>
  <si>
    <t>Condition:  1 = very bad    10 = very good</t>
  </si>
  <si>
    <t>Stool color</t>
  </si>
  <si>
    <t>little</t>
  </si>
  <si>
    <t xml:space="preserve">Type 3 Bristol </t>
  </si>
  <si>
    <t xml:space="preserve">Type 3 </t>
  </si>
  <si>
    <t>Sausage like, cracks in the surface</t>
  </si>
  <si>
    <t xml:space="preserve">
Type 1 and 2 = Constipation
Type 3 and 4 = Ideal stool (easy to pass)
Type 5 to 7 = Diarrhea 
</t>
  </si>
  <si>
    <t>Stool number</t>
  </si>
  <si>
    <t>relaxed</t>
  </si>
  <si>
    <t xml:space="preserve">Type 4 Bristol </t>
  </si>
  <si>
    <t xml:space="preserve">Type 4  </t>
  </si>
  <si>
    <t>Smooth &amp; soft sausage or snake</t>
  </si>
  <si>
    <t>Click on a cell and select a value from the drop-down list.</t>
  </si>
  <si>
    <t>Symptoms</t>
  </si>
  <si>
    <t xml:space="preserve">Type 5 Bristol </t>
  </si>
  <si>
    <t xml:space="preserve">Type 5  </t>
  </si>
  <si>
    <t>Average physical condition</t>
  </si>
  <si>
    <t>Symptoms severity </t>
  </si>
  <si>
    <t xml:space="preserve">Type 6 Bristol </t>
  </si>
  <si>
    <t xml:space="preserve">Type 6  </t>
  </si>
  <si>
    <t>Mushy consistency, ragged edges</t>
  </si>
  <si>
    <t>Average mental condition</t>
  </si>
  <si>
    <t>Sleep in hours</t>
  </si>
  <si>
    <t xml:space="preserve">Type 7 Bristol </t>
  </si>
  <si>
    <t xml:space="preserve">Type 7  </t>
  </si>
  <si>
    <t>Liquid consistency</t>
  </si>
  <si>
    <t>Sleep quality</t>
  </si>
  <si>
    <t>Mushy</t>
  </si>
  <si>
    <t>Slippery, soft, sticky</t>
  </si>
  <si>
    <t>Average physical condition this year</t>
  </si>
  <si>
    <t>Mental condition</t>
  </si>
  <si>
    <t>Slimy</t>
  </si>
  <si>
    <t>Average sleep duration per day in hours</t>
  </si>
  <si>
    <t>Physical condition</t>
  </si>
  <si>
    <t>Greasy</t>
  </si>
  <si>
    <t>Average sleep duration per day in hours this year</t>
  </si>
  <si>
    <t>Comments</t>
  </si>
  <si>
    <t>Pen-shaped</t>
  </si>
  <si>
    <t>Average number of stool per day</t>
  </si>
  <si>
    <t>Bloody</t>
  </si>
  <si>
    <t>Average number of stool per day this year</t>
  </si>
  <si>
    <t>Other</t>
  </si>
  <si>
    <t>Number of FMT this month</t>
  </si>
  <si>
    <t>None, Type 1 or Type 2</t>
  </si>
  <si>
    <t>Type 3  or Type 4</t>
  </si>
  <si>
    <t>Type 5 - Type 7 or mushy</t>
  </si>
  <si>
    <t>Annual statistics</t>
  </si>
  <si>
    <t>Monthly summary</t>
  </si>
  <si>
    <t>Days with no or constipated stool (Bristol stool chart types 1 and 2) per year</t>
  </si>
  <si>
    <t>Days with good stool (Bristol stool chart types 3 and 4) per year</t>
  </si>
  <si>
    <t>Days with diarrhea (Bristol stool chart types 5 to 7) per year</t>
  </si>
  <si>
    <t>Changes</t>
  </si>
  <si>
    <t>Foods</t>
  </si>
  <si>
    <t>Nutritional supplements</t>
  </si>
  <si>
    <t>Health issues</t>
  </si>
  <si>
    <t>Start date of the diary:</t>
  </si>
  <si>
    <t>disappeared/cured</t>
  </si>
  <si>
    <t>occasionally/mitigated</t>
  </si>
  <si>
    <t>severe</t>
  </si>
  <si>
    <t>You can color the large cell by selecting the color from the dropdown list in the adjacent small cell.</t>
  </si>
  <si>
    <t xml:space="preserve">g = green   o = orange   r = red  </t>
  </si>
  <si>
    <t>The meaning of the colors can be found to the right of the tables.</t>
  </si>
  <si>
    <t>DD.MM.YYYY</t>
  </si>
  <si>
    <t>All rights reserved</t>
  </si>
  <si>
    <t>Condition &amp; Stress this month</t>
  </si>
  <si>
    <t>I would like to support you!</t>
  </si>
  <si>
    <t>Average number of FMT per month</t>
  </si>
  <si>
    <t>Condition &amp; Stress</t>
  </si>
  <si>
    <t>Medication &amp; Supplement Intake Schedule</t>
  </si>
  <si>
    <t>Morning</t>
  </si>
  <si>
    <t>Noon</t>
  </si>
  <si>
    <t>Evening</t>
  </si>
  <si>
    <t>Quantity</t>
  </si>
  <si>
    <t>Quick Start</t>
  </si>
  <si>
    <t>1. Unblock the file</t>
  </si>
  <si>
    <t>Microsoft Excel displays a warning by default for all files downloaded (or sent) from the internet. If you see this warning, you can only enter your values after you have confirmed the warning.</t>
  </si>
  <si>
    <t>If you don't see the months on your smartphone, click on this icon in the lower left corner:</t>
  </si>
  <si>
    <t>3. Fill in your data to the right of the date</t>
  </si>
  <si>
    <t>Click into the bright cells. If an arrow appears, you can select values from a list here.</t>
  </si>
  <si>
    <t>4. Check out your monthly stats below</t>
  </si>
  <si>
    <t>5. Print the statistics on paper or as a PDF and take them to your therapist</t>
  </si>
  <si>
    <t>6. Track intolerances, medications, and supplements and also set the start date of the diary</t>
  </si>
  <si>
    <t>7. Please refer to the detailed instructions for further questions</t>
  </si>
  <si>
    <t>Or feel free to contact us directly:</t>
  </si>
  <si>
    <t>Detailed Instructions</t>
  </si>
  <si>
    <t>Table of Contents</t>
  </si>
  <si>
    <t>2. Dropdown lists &amp; input fields</t>
  </si>
  <si>
    <t>3. Preparation</t>
  </si>
  <si>
    <t>4. Writing a diary</t>
  </si>
  <si>
    <t>5. Evaluation</t>
  </si>
  <si>
    <t xml:space="preserve">7. Backing up the diary </t>
  </si>
  <si>
    <t>Select the sheet you want to edit from the menu bar at the bottom.</t>
  </si>
  <si>
    <t>If you don't see the menu bar, click this icon to show it.</t>
  </si>
  <si>
    <t>2.1 Dropdown lists</t>
  </si>
  <si>
    <t>Click on a cell you want to edit. If an arrow symbol appears when you click, it is a cell with a drop-down list. Simply click on the down arrow and select an appropriate entry.</t>
  </si>
  <si>
    <t>If no arrow appears, double-click on the cell or alternatively in the function field (recognizable by the fX symbol). If the cell is not intended for you to edit, you will receive an error message. Otherwise, you can simply enter your text there.</t>
  </si>
  <si>
    <t>3.1 Sheet "Year &amp; Tolerances"</t>
  </si>
  <si>
    <t>To help you and your therapists keep track of your medication and supplement intake throughout the day, it is recommended to fill out the "Intake Schedule". Here, you can record your personal medication and supplement intake for the three times of day: "Morning", "Noon", and "Evening".</t>
  </si>
  <si>
    <t>To keep a diary, navigate to a month and ideally fill in the selection fields every day.</t>
  </si>
  <si>
    <t>Explanation of the selection fields:</t>
  </si>
  <si>
    <r>
      <rPr>
        <b/>
        <sz val="11"/>
        <color theme="1"/>
        <rFont val="Calibri"/>
        <family val="2"/>
        <scheme val="minor"/>
      </rPr>
      <t xml:space="preserve">2. Stool Type </t>
    </r>
    <r>
      <rPr>
        <sz val="11"/>
        <color theme="1"/>
        <rFont val="Calibri"/>
        <family val="2"/>
        <scheme val="minor"/>
      </rPr>
      <t>-</t>
    </r>
    <r>
      <rPr>
        <b/>
        <sz val="11"/>
        <color theme="1"/>
        <rFont val="Calibri"/>
        <family val="2"/>
        <scheme val="minor"/>
      </rPr>
      <t xml:space="preserve"> </t>
    </r>
    <r>
      <rPr>
        <sz val="11"/>
        <color theme="1"/>
        <rFont val="Calibri"/>
        <family val="2"/>
        <scheme val="minor"/>
      </rPr>
      <t>Select the worst bowel movement of the day from the list below (assuming you have two normal bowel movements and one episode of diarrhea in a day, select diarrhea here). The shaded area is not for selection and will automatically update after your selection.</t>
    </r>
  </si>
  <si>
    <r>
      <rPr>
        <b/>
        <sz val="11"/>
        <color theme="1"/>
        <rFont val="Calibri"/>
        <family val="2"/>
        <scheme val="minor"/>
      </rPr>
      <t xml:space="preserve">3. Stool color </t>
    </r>
    <r>
      <rPr>
        <sz val="11"/>
        <color theme="1"/>
        <rFont val="Calibri"/>
        <family val="2"/>
        <scheme val="minor"/>
      </rPr>
      <t>- Choose the color of the stool you selected in step 2 from the list.</t>
    </r>
  </si>
  <si>
    <r>
      <rPr>
        <b/>
        <sz val="11"/>
        <color theme="1"/>
        <rFont val="Calibri"/>
        <family val="2"/>
        <scheme val="minor"/>
      </rPr>
      <t xml:space="preserve">4. Number of Stools - </t>
    </r>
    <r>
      <rPr>
        <sz val="11"/>
        <color theme="1"/>
        <rFont val="Calibri"/>
        <family val="2"/>
        <scheme val="minor"/>
      </rPr>
      <t>This is the number of bowel movements you have throughout the day.</t>
    </r>
  </si>
  <si>
    <r>
      <rPr>
        <b/>
        <sz val="11"/>
        <color theme="1"/>
        <rFont val="Calibri"/>
        <family val="2"/>
        <scheme val="minor"/>
      </rPr>
      <t>5. Symptoms</t>
    </r>
    <r>
      <rPr>
        <sz val="11"/>
        <color theme="1"/>
        <rFont val="Calibri"/>
        <family val="2"/>
        <scheme val="minor"/>
      </rPr>
      <t xml:space="preserve"> - This is a free text field where you can enter your day-specific symptoms.</t>
    </r>
  </si>
  <si>
    <r>
      <rPr>
        <b/>
        <sz val="11"/>
        <color theme="1"/>
        <rFont val="Calibri"/>
        <family val="2"/>
        <scheme val="minor"/>
      </rPr>
      <t>6. Symptom Severity</t>
    </r>
    <r>
      <rPr>
        <sz val="11"/>
        <color theme="1"/>
        <rFont val="Calibri"/>
        <family val="2"/>
        <scheme val="minor"/>
      </rPr>
      <t xml:space="preserve"> - Select from the list below how severe your overall symptoms were throughout the day.</t>
    </r>
  </si>
  <si>
    <r>
      <rPr>
        <b/>
        <sz val="11"/>
        <color theme="1"/>
        <rFont val="Calibri"/>
        <family val="2"/>
        <scheme val="minor"/>
      </rPr>
      <t xml:space="preserve">7. Sleep duration (in hours) </t>
    </r>
    <r>
      <rPr>
        <sz val="11"/>
        <color theme="1"/>
        <rFont val="Calibri"/>
        <family val="2"/>
        <scheme val="minor"/>
      </rPr>
      <t>- Select the number of hours you slept from the list. Everything above 30 minutes will be rounded up and everything below 30 minutes will be rounded down. So if you slept for 6 hours and 30 minutes, select "7" hours, and if you slept for 6 hours and 29 minutes, select "6" hours.</t>
    </r>
  </si>
  <si>
    <r>
      <rPr>
        <b/>
        <sz val="11"/>
        <color theme="1"/>
        <rFont val="Calibri"/>
        <family val="2"/>
        <scheme val="minor"/>
      </rPr>
      <t xml:space="preserve">8. Sleep Quality </t>
    </r>
    <r>
      <rPr>
        <sz val="11"/>
        <color theme="1"/>
        <rFont val="Calibri"/>
        <family val="2"/>
        <scheme val="minor"/>
      </rPr>
      <t>- Choose from the list how well you slept. If you slept well and feel refreshed, select "good." If, for example, you were awake at night and feel exhausted, choose "poor."</t>
    </r>
  </si>
  <si>
    <r>
      <rPr>
        <b/>
        <sz val="11"/>
        <color theme="1"/>
        <rFont val="Calibri"/>
        <family val="2"/>
        <scheme val="minor"/>
      </rPr>
      <t xml:space="preserve">9. Stress </t>
    </r>
    <r>
      <rPr>
        <sz val="11"/>
        <color theme="1"/>
        <rFont val="Calibri"/>
        <family val="2"/>
        <scheme val="minor"/>
      </rPr>
      <t>- Choose from the list how much stress you experienced throughout the day. The rating depends on individual factors, such as how quickly and intensely you personally perceive stress.</t>
    </r>
  </si>
  <si>
    <r>
      <rPr>
        <b/>
        <sz val="11"/>
        <color theme="1"/>
        <rFont val="Calibri"/>
        <family val="2"/>
        <scheme val="minor"/>
      </rPr>
      <t>10. Physical condition</t>
    </r>
    <r>
      <rPr>
        <sz val="11"/>
        <color theme="1"/>
        <rFont val="Calibri"/>
        <family val="2"/>
        <scheme val="minor"/>
      </rPr>
      <t xml:space="preserve"> - Does your body feel super fit, like you could take on the world? Then select 10 from the list. If you feel sluggish, choose a lower value.</t>
    </r>
  </si>
  <si>
    <r>
      <rPr>
        <b/>
        <sz val="11"/>
        <color theme="1"/>
        <rFont val="Calibri"/>
        <family val="2"/>
        <scheme val="minor"/>
      </rPr>
      <t>11. Mental condition</t>
    </r>
    <r>
      <rPr>
        <sz val="11"/>
        <color theme="1"/>
        <rFont val="Calibri"/>
        <family val="2"/>
        <scheme val="minor"/>
      </rPr>
      <t xml:space="preserve"> - Are you feeling fantastic and radiant like the sun? Then select 10 from the list. If you feel down or desperate, choose a lower value.</t>
    </r>
  </si>
  <si>
    <t>5.1 Monthly evaluation</t>
  </si>
  <si>
    <t>Below the table with the days, you will find a day-specific graphical analysis for each month, along with a summary of the key values ​​for the month. This is an important tool for identifying triggers and objectively assessing your overall condition over a continuous period. It's also an excellent support for evaluating treatment outcomes for your therapists.</t>
  </si>
  <si>
    <t>E.g. Egg</t>
  </si>
  <si>
    <t>E.g. Rice</t>
  </si>
  <si>
    <t>E.g. Iceberg Lettuce</t>
  </si>
  <si>
    <t>E.g. Veal Boiled</t>
  </si>
  <si>
    <t>E.g. Endometriosis</t>
  </si>
  <si>
    <t>E.g. Tomato</t>
  </si>
  <si>
    <t>E.g. Broccoli</t>
  </si>
  <si>
    <t>E.g. MCAS</t>
  </si>
  <si>
    <t>E.g. Vitamin B1 Manufacturer XY</t>
  </si>
  <si>
    <t>E.g. OPC Manufacturer XY</t>
  </si>
  <si>
    <t>E.g. Ketotifen</t>
  </si>
  <si>
    <t>E.g. Vitamin C</t>
  </si>
  <si>
    <t>Name</t>
  </si>
  <si>
    <t>Manufacturer</t>
  </si>
  <si>
    <t>strong</t>
  </si>
  <si>
    <t>moderate</t>
  </si>
  <si>
    <t>weak</t>
  </si>
  <si>
    <t>none</t>
  </si>
  <si>
    <t>Tagesberechnung</t>
  </si>
  <si>
    <t>DDD</t>
  </si>
  <si>
    <r>
      <rPr>
        <b/>
        <sz val="11"/>
        <color theme="1"/>
        <rFont val="Calibri"/>
        <family val="2"/>
        <scheme val="minor"/>
      </rPr>
      <t>1. FMT</t>
    </r>
    <r>
      <rPr>
        <sz val="11"/>
        <color theme="1"/>
        <rFont val="Calibri"/>
        <family val="2"/>
        <scheme val="minor"/>
      </rPr>
      <t xml:space="preserve"> - If you have had an FMT, simply choose the "x" from the list on the appropriate date.</t>
    </r>
  </si>
  <si>
    <t>2. Select the current month by clicking on it</t>
  </si>
  <si>
    <r>
      <rPr>
        <b/>
        <sz val="11"/>
        <color theme="1"/>
        <rFont val="Calibri"/>
        <family val="2"/>
        <scheme val="minor"/>
      </rPr>
      <t xml:space="preserve">12. Comments </t>
    </r>
    <r>
      <rPr>
        <sz val="11"/>
        <color theme="1"/>
        <rFont val="Calibri"/>
        <family val="2"/>
        <scheme val="minor"/>
      </rPr>
      <t>- Here you have space for additional information that may be important to you and could influence your health situation. For example, you can make a note if you're trying a new food, if significant events are happening in your life or if routines have changed.</t>
    </r>
  </si>
  <si>
    <t>In the "Annual statistics" sheet, you'll find the annual evaluation. Here, your health progress over the entire duration of the year in which you kept the diary is graphically represented. As you can see, there are advantages to maintaining your diary everday.</t>
  </si>
  <si>
    <t>6. Print/export the results</t>
  </si>
  <si>
    <t>The safest way to use the diary is through a cloud service. When using Excel, OneDrive is a suitable option as it provides an online editor for Excel files. Additionally, almost any other cloud provider is also suitable, such as Google Drive, iCloud, etc.
Simply store the file in a folder on your cloud and always open and edit it from there. This way, you can maintain the file wherever you are and from any device you access it from. Furthermore, this method protects you from data loss due to technical errors or loss of your device.
Of course, you can also store the file conventionally on the hard drive or storage of your device. However, in this case, you are limited to using the diary only on the device where it is stored, and your entries may be lost in case of device loss or technical failure if you don't have a backup.</t>
  </si>
  <si>
    <t>Impressum (according to German law)</t>
  </si>
  <si>
    <t>100 mg</t>
  </si>
  <si>
    <t>Comment</t>
  </si>
  <si>
    <t>for</t>
  </si>
  <si>
    <t>Go to Users Guide</t>
  </si>
  <si>
    <t>This app is protected by copyright.
Reproduction, distribution, or public communication of the app or its contents is permitted by the copyright holder.
Any editing or other use outside the scope of copyright law requires the written consent of the respective author or creator.
Downloads and copies of this app are only permitted for private, non-commercial use.</t>
  </si>
  <si>
    <t>Condition &amp; Stress this year</t>
  </si>
  <si>
    <t>Number of Bowel Movements this month</t>
  </si>
  <si>
    <t>Number of Bowel Movements this mear</t>
  </si>
  <si>
    <t>Number of Bowel Movements</t>
  </si>
  <si>
    <t>3.2 Sheet "Intake Schedule"</t>
  </si>
  <si>
    <t>Food Tolerances</t>
  </si>
  <si>
    <t>Baseline Status</t>
  </si>
  <si>
    <t>For the table Changes</t>
  </si>
  <si>
    <t>For the table Baseline Status</t>
  </si>
  <si>
    <t>occasionally/in small quantities</t>
  </si>
  <si>
    <t>no longer tolerated</t>
  </si>
  <si>
    <t>E.g. Vitamin C Manufacturer XY</t>
  </si>
  <si>
    <t>Days</t>
  </si>
  <si>
    <t>Beschriftung Diagramme</t>
  </si>
  <si>
    <t>To export or print, go to "File" and then select "Print".</t>
  </si>
  <si>
    <t>Double-click on a cell to view its full contents.</t>
  </si>
  <si>
    <t>brown</t>
  </si>
  <si>
    <t>brown yellow</t>
  </si>
  <si>
    <t>clay</t>
  </si>
  <si>
    <t>black</t>
  </si>
  <si>
    <t>yellow</t>
  </si>
  <si>
    <t>green</t>
  </si>
  <si>
    <t>red</t>
  </si>
  <si>
    <t>Changes in everyday life such as new foods, new nutritional supplements, a new job..</t>
  </si>
  <si>
    <t>Sausage like, lumpy, 
difficult to pass</t>
  </si>
  <si>
    <t>Separate hard lumps, like nuts, 
difficult to pass</t>
  </si>
  <si>
    <t>Soft blos, clear-cut edges, 
easy to pass</t>
  </si>
  <si>
    <t>Hints</t>
  </si>
  <si>
    <t>Monate</t>
  </si>
  <si>
    <t>Tage</t>
  </si>
  <si>
    <t>Monat</t>
  </si>
  <si>
    <t>January</t>
  </si>
  <si>
    <t>Jan</t>
  </si>
  <si>
    <t>February</t>
  </si>
  <si>
    <t>Feb</t>
  </si>
  <si>
    <t>March</t>
  </si>
  <si>
    <t>Mar</t>
  </si>
  <si>
    <t>April</t>
  </si>
  <si>
    <t>Apr</t>
  </si>
  <si>
    <t>May</t>
  </si>
  <si>
    <t>June</t>
  </si>
  <si>
    <t>Jun</t>
  </si>
  <si>
    <t>July</t>
  </si>
  <si>
    <t>Jul</t>
  </si>
  <si>
    <t>August</t>
  </si>
  <si>
    <t>Aug</t>
  </si>
  <si>
    <t>September</t>
  </si>
  <si>
    <t>Sep</t>
  </si>
  <si>
    <t>October</t>
  </si>
  <si>
    <t>Oct</t>
  </si>
  <si>
    <t>November</t>
  </si>
  <si>
    <t>Nov</t>
  </si>
  <si>
    <t>December</t>
  </si>
  <si>
    <t>Dec</t>
  </si>
  <si>
    <t xml:space="preserve">Microsoft Excel* </t>
  </si>
  <si>
    <t>This version is compatible with</t>
  </si>
  <si>
    <t>Excel 2021 - Excel 365  (full functionality)</t>
  </si>
  <si>
    <t>Excel 2016 -2019 (limitations in graphical representations)</t>
  </si>
  <si>
    <t>What year is your diary for?</t>
  </si>
  <si>
    <t>What month do you start?</t>
  </si>
  <si>
    <t>It's best to start with the "Year &amp; Compatibility" sheet.
1 - Select the year for the diary.
2 - Select the month you'd like to begin journaling.
3 - Record your tolerances/intolerances.
4 - In the right table, add if tolerances change over time.</t>
  </si>
  <si>
    <t>FMT Jahr</t>
  </si>
  <si>
    <t>Summe</t>
  </si>
  <si>
    <t>Monat ist kleiner als Auswahlmonat</t>
  </si>
  <si>
    <t>This month is before the start of your diary! To change, go to "Year &amp; Tolerances".</t>
  </si>
  <si>
    <r>
      <rPr>
        <b/>
        <sz val="11"/>
        <color theme="1"/>
        <rFont val="Calibri"/>
        <family val="2"/>
        <scheme val="minor"/>
      </rPr>
      <t xml:space="preserve">E-Mail:  </t>
    </r>
    <r>
      <rPr>
        <sz val="11"/>
        <color theme="10"/>
        <rFont val="Calibri"/>
        <family val="2"/>
        <scheme val="minor"/>
      </rPr>
      <t xml:space="preserve">       gut.and.me@gmail.com                                               </t>
    </r>
  </si>
  <si>
    <t>To print or export the results, follow these steps:
- Navigate to the month you want to print/export.
- To export as PDF: Click on "File" in the top menu bar -&gt; "Export."
- To print: Click on "File" in the top menu bar -&gt; "Print."</t>
  </si>
  <si>
    <t>5.2 Annual evaluation</t>
  </si>
  <si>
    <t>2.2 Input fields</t>
  </si>
  <si>
    <t xml:space="preserve">
Angaben gemäß § 5 TMG
Paul Siemoneit
Schifferstr. 15
39106 Magdeburg
Vertreten durch:
Paul Siemoneit 
Kontakt:
Telefon: +49-15753699598
E-Mail: gut.and.me@gmail.com
Haftungsausschluss:
Haftung für Inhalte
Die Inhalte unserer App wurden mit größter Sorgfalt erstellt. Für die Richtigkeit, Vollständigkeit und Aktualität der Inhalte können wir jedoch keine Gewähr übernehmen. Als Diensteanbieter sind wir gemäß § 7 Abs.1 TMG für eigene Inhalte in dieser App nach den allgemeinen Gesetzen verantwortlich. Nach §§ 8 bis 10 TMG sind wir als Diensteanbieter jedoch nicht verpflichtet, übermittelte oder gespeicherte fremde Informationen zu überwachen oder nach Umständen zu forschen, die auf eine rechtswidrige Tätigkeit hinweisen. Verpflichtungen zur Entfernung oder Sperrung der Nutzung von Informationen nach den allgemeinen Gesetzen bleiben hiervon unberührt. Eine diesbezügliche Haftung ist jedoch erst ab dem Zeitpunkt der Kenntnis einer konkreten Rechtsverletzung möglich. Bei Bekanntwerden von entsprechenden Rechtsverletzungen werden wir diese Inhalte umgehend entfernen.
Haftung für Links
Unser Angebot enthält Links zu externen Webseiten Dritter, auf deren Inhalte wir keinen Einfluss haben. Deshalb können wir für diese fremden Inhalte auch keine Gewähr übernehmen. Für die Inhalte der verlinkten Seiten ist stets der jeweilige Anbieter oder Betreiber der Seiten verantwortlich. Die verlinkten Seiten wurden zum Zeitpunkt der Verlinkung auf mögliche Rechtsverstöße überprüft. Rechtswidrige Inhalte waren zum Zeitpunkt der Verlinkung nicht erkennbar. Eine permanente inhaltliche Kontrolle der verlinkten Seiten ist jedoch ohne konkrete Anhaltspunkte einer Rechtsverletzung nicht zumutbar. Bei Bekanntwerden von Rechtsverletzungen werden wir derartige Links umgehend entfernen.
Urheberrecht
Die in dieser App erstellten Inhalte und Werke unterliegen dem deutschen Urheberrecht. Die Bearbeitung und jede Art der Verwertung außerhalb der Grenzen des Urheberrechtes bedürfen der schriftlichen Zustimmung des jeweiligen Autors bzw. Erstellers. Downloads und Kopien dieser App sind nur für den privaten, nicht kommerziellen Gebrauch gestattet. Soweit die Inhalte in dieser App nicht vom Betreiber erstellt wurden, werden die Urheberrechte Dritter beachtet. Insbesondere werden Inhalte Dritter als solche gekennzeichnet. Sollten Sie trotzdem auf eine Urheberrechtsverletzung aufmerksam werden, bitten wir um einen entsprechenden Hinweis. Bei Bekanntwerden von Rechtsverletzungen werden wir derartige Inhalte umgehend entfernen.
Impressum erstellt durch impressum-generator.de von der Kanzlei Hasselbach</t>
  </si>
  <si>
    <t>Warm regards
Paul</t>
  </si>
  <si>
    <t>Hello and a warm welcome to Gut &amp; Me!
I am thrilled that you have discovered my app. 
I hope it can support you on your journey towards better well-being and health.
Your feedback matters!
If you enjoy the journal and would like to recommend this project, I would be grateful for a small token of appreciation in the form of a donation.
Feedback, Ideas, or Questions?
Feel free to reach out to me anytime on Instagram or by email.</t>
  </si>
  <si>
    <t>Copyright © 
Paul Siemoneit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</si>
</sst>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7]mmm/\ yy;@"/>
    <numFmt numFmtId="165" formatCode="ddd"/>
  </numFmts>
  <fonts count="33" x14ac:knownFonts="1">
    <font>
      <sz val="11"/>
      <color theme="1"/>
      <name val="Calibri"/>
      <family val="2"/>
      <scheme val="minor"/>
    </font>
    <font>
      <sz val="8"/>
      <name val="Calibri"/>
      <family val="2"/>
      <scheme val="minor"/>
    </font>
    <font>
      <sz val="34.799999999999997"/>
      <color theme="1"/>
      <name val="Calibri"/>
      <family val="2"/>
      <scheme val="minor"/>
    </font>
    <font>
      <b/>
      <sz val="11"/>
      <color theme="1"/>
      <name val="Calibri"/>
      <family val="2"/>
      <scheme val="minor"/>
    </font>
    <font>
      <b/>
      <sz val="36"/>
      <color theme="1"/>
      <name val="Calibri"/>
      <family val="2"/>
      <scheme val="minor"/>
    </font>
    <font>
      <b/>
      <sz val="18"/>
      <color theme="1"/>
      <name val="Calibri"/>
      <family val="2"/>
      <scheme val="minor"/>
    </font>
    <font>
      <sz val="11"/>
      <color rgb="FF212529"/>
      <name val="Calibri"/>
      <family val="2"/>
    </font>
    <font>
      <sz val="11"/>
      <color theme="1"/>
      <name val="Calibri"/>
      <family val="2"/>
    </font>
    <font>
      <sz val="20"/>
      <color theme="1"/>
      <name val="Calibri"/>
      <family val="2"/>
      <scheme val="minor"/>
    </font>
    <font>
      <b/>
      <sz val="24"/>
      <color theme="1"/>
      <name val="Calibri"/>
      <family val="2"/>
      <scheme val="minor"/>
    </font>
    <font>
      <sz val="11"/>
      <color theme="1"/>
      <name val="Calibri"/>
      <family val="2"/>
      <scheme val="minor"/>
    </font>
    <font>
      <b/>
      <sz val="11"/>
      <color rgb="FF212529"/>
      <name val="Calibri"/>
      <family val="2"/>
    </font>
    <font>
      <b/>
      <sz val="11"/>
      <color theme="1"/>
      <name val="Calibri"/>
      <family val="2"/>
    </font>
    <font>
      <b/>
      <u/>
      <sz val="11"/>
      <color theme="1"/>
      <name val="Calibri"/>
      <family val="2"/>
      <scheme val="minor"/>
    </font>
    <font>
      <u/>
      <sz val="11"/>
      <color theme="10"/>
      <name val="Calibri"/>
      <family val="2"/>
      <scheme val="minor"/>
    </font>
    <font>
      <i/>
      <sz val="11"/>
      <color rgb="FF7F7F7F"/>
      <name val="Calibri"/>
      <family val="2"/>
      <scheme val="minor"/>
    </font>
    <font>
      <sz val="11"/>
      <color theme="1" tint="0.249977111117893"/>
      <name val="Calibri"/>
      <family val="2"/>
      <scheme val="minor"/>
    </font>
    <font>
      <sz val="9"/>
      <color theme="1"/>
      <name val="Calibri"/>
      <family val="2"/>
      <scheme val="minor"/>
    </font>
    <font>
      <b/>
      <sz val="9"/>
      <color theme="1"/>
      <name val="Calibri"/>
      <family val="2"/>
      <scheme val="minor"/>
    </font>
    <font>
      <b/>
      <sz val="14"/>
      <color theme="1"/>
      <name val="Calibri"/>
      <family val="2"/>
      <scheme val="minor"/>
    </font>
    <font>
      <b/>
      <sz val="16"/>
      <color theme="1"/>
      <name val="Calibri"/>
      <family val="2"/>
      <scheme val="minor"/>
    </font>
    <font>
      <sz val="12"/>
      <color theme="1"/>
      <name val="Trebuchet MS"/>
      <family val="2"/>
    </font>
    <font>
      <sz val="22"/>
      <color theme="1"/>
      <name val="Calibri"/>
      <family val="2"/>
      <scheme val="minor"/>
    </font>
    <font>
      <sz val="11"/>
      <name val="Calibri"/>
      <family val="2"/>
      <scheme val="minor"/>
    </font>
    <font>
      <b/>
      <sz val="12"/>
      <color theme="1"/>
      <name val="Calibri"/>
      <family val="2"/>
      <scheme val="minor"/>
    </font>
    <font>
      <b/>
      <u/>
      <sz val="16"/>
      <color theme="1"/>
      <name val="Calibri"/>
      <family val="2"/>
      <scheme val="minor"/>
    </font>
    <font>
      <sz val="11"/>
      <color theme="10"/>
      <name val="Calibri"/>
      <family val="2"/>
      <scheme val="minor"/>
    </font>
    <font>
      <i/>
      <sz val="11"/>
      <color theme="1"/>
      <name val="Calibri"/>
      <family val="2"/>
      <scheme val="minor"/>
    </font>
    <font>
      <b/>
      <sz val="11"/>
      <name val="Calibri"/>
      <family val="2"/>
      <scheme val="minor"/>
    </font>
    <font>
      <sz val="12"/>
      <name val="Calibri"/>
      <family val="2"/>
      <scheme val="minor"/>
    </font>
    <font>
      <u/>
      <sz val="11"/>
      <name val="Calibri"/>
      <family val="2"/>
      <scheme val="minor"/>
    </font>
    <font>
      <sz val="11"/>
      <color theme="0"/>
      <name val="Calibri"/>
      <family val="2"/>
      <scheme val="minor"/>
    </font>
    <font>
      <i/>
      <sz val="9"/>
      <color theme="1"/>
      <name val="Calibri"/>
      <family val="2"/>
      <scheme val="minor"/>
    </font>
  </fonts>
  <fills count="23">
    <fill>
      <patternFill patternType="none"/>
    </fill>
    <fill>
      <patternFill patternType="gray125"/>
    </fill>
    <fill>
      <patternFill patternType="solid">
        <fgColor theme="4" tint="0.79998168889431442"/>
        <bgColor indexed="64"/>
      </patternFill>
    </fill>
    <fill>
      <patternFill patternType="solid">
        <fgColor theme="8" tint="0.79998168889431442"/>
        <bgColor indexed="65"/>
      </patternFill>
    </fill>
    <fill>
      <patternFill patternType="solid">
        <fgColor rgb="FF92D050"/>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rgb="FFFF99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A9D08E"/>
        <bgColor indexed="64"/>
      </patternFill>
    </fill>
    <fill>
      <patternFill patternType="solid">
        <fgColor rgb="FFE2EFDA"/>
        <bgColor indexed="64"/>
      </patternFill>
    </fill>
    <fill>
      <patternFill patternType="solid">
        <fgColor rgb="FFFFC000"/>
        <bgColor indexed="64"/>
      </patternFill>
    </fill>
    <fill>
      <patternFill patternType="solid">
        <fgColor theme="5" tint="0.59999389629810485"/>
        <bgColor indexed="64"/>
      </patternFill>
    </fill>
    <fill>
      <patternFill patternType="solid">
        <fgColor rgb="FFFF3E11"/>
        <bgColor indexed="64"/>
      </patternFill>
    </fill>
    <fill>
      <patternFill patternType="solid">
        <fgColor rgb="FFF2F2F2"/>
        <bgColor indexed="64"/>
      </patternFill>
    </fill>
    <fill>
      <patternFill patternType="solid">
        <fgColor rgb="FFCFE4C2"/>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4.9989318521683403E-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right/>
      <top/>
      <bottom style="hair">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s>
  <cellStyleXfs count="4">
    <xf numFmtId="0" fontId="0" fillId="0" borderId="0"/>
    <xf numFmtId="0" fontId="10" fillId="3"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cellStyleXfs>
  <cellXfs count="344">
    <xf numFmtId="0" fontId="0" fillId="0" borderId="0" xfId="0"/>
    <xf numFmtId="0" fontId="3" fillId="0" borderId="0" xfId="0" applyFont="1"/>
    <xf numFmtId="0" fontId="0" fillId="0" borderId="0" xfId="0" applyAlignment="1">
      <alignment vertical="top"/>
    </xf>
    <xf numFmtId="0" fontId="0" fillId="0" borderId="0" xfId="0" applyAlignment="1">
      <alignment wrapText="1"/>
    </xf>
    <xf numFmtId="0" fontId="3" fillId="0" borderId="0" xfId="0" applyFont="1" applyAlignment="1">
      <alignment horizontal="center" vertical="center" wrapText="1"/>
    </xf>
    <xf numFmtId="0" fontId="0" fillId="0" borderId="0" xfId="0" applyAlignment="1">
      <alignment horizontal="center" vertical="center" wrapText="1"/>
    </xf>
    <xf numFmtId="0" fontId="7" fillId="0" borderId="0" xfId="0" applyFont="1" applyAlignment="1">
      <alignment horizontal="center" vertical="center" wrapText="1"/>
    </xf>
    <xf numFmtId="0" fontId="6" fillId="0" borderId="0" xfId="0" applyFont="1" applyAlignment="1">
      <alignment horizontal="center" vertical="center" wrapText="1"/>
    </xf>
    <xf numFmtId="0" fontId="13" fillId="0" borderId="0" xfId="0" applyFont="1" applyAlignment="1">
      <alignment horizontal="center" vertical="center" wrapText="1"/>
    </xf>
    <xf numFmtId="0" fontId="0" fillId="0" borderId="0" xfId="0" applyAlignment="1">
      <alignment horizontal="center" wrapText="1"/>
    </xf>
    <xf numFmtId="0" fontId="11" fillId="5" borderId="0" xfId="0" applyFont="1" applyFill="1" applyAlignment="1">
      <alignment horizontal="center" vertical="center" wrapText="1"/>
    </xf>
    <xf numFmtId="0" fontId="0" fillId="5" borderId="0" xfId="0" applyFill="1" applyAlignment="1">
      <alignment horizontal="center" vertical="center" wrapText="1"/>
    </xf>
    <xf numFmtId="0" fontId="12" fillId="5" borderId="0" xfId="0" applyFont="1" applyFill="1" applyAlignment="1">
      <alignment horizontal="center" vertical="center" wrapText="1"/>
    </xf>
    <xf numFmtId="0" fontId="12" fillId="6" borderId="0" xfId="0" applyFont="1" applyFill="1" applyAlignment="1">
      <alignment horizontal="center" vertical="center" wrapText="1"/>
    </xf>
    <xf numFmtId="0" fontId="0" fillId="6" borderId="0" xfId="0" applyFill="1" applyAlignment="1">
      <alignment horizontal="center" vertical="center" wrapText="1"/>
    </xf>
    <xf numFmtId="0" fontId="11" fillId="7" borderId="0" xfId="0" applyFont="1" applyFill="1" applyAlignment="1">
      <alignment horizontal="center" vertical="center" wrapText="1"/>
    </xf>
    <xf numFmtId="0" fontId="0" fillId="7" borderId="0" xfId="0" applyFill="1" applyAlignment="1">
      <alignment horizontal="center" vertical="center" wrapText="1"/>
    </xf>
    <xf numFmtId="0" fontId="12" fillId="7" borderId="0" xfId="0" applyFont="1" applyFill="1" applyAlignment="1">
      <alignment horizontal="center" vertical="center" wrapText="1"/>
    </xf>
    <xf numFmtId="0" fontId="3" fillId="0" borderId="0" xfId="0"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2" fontId="0" fillId="0" borderId="0" xfId="0" applyNumberFormat="1" applyAlignment="1">
      <alignment horizontal="center" vertical="center" wrapText="1"/>
    </xf>
    <xf numFmtId="0" fontId="0" fillId="0" borderId="1" xfId="0" applyBorder="1" applyAlignment="1" applyProtection="1">
      <alignment horizontal="center" vertical="center" wrapText="1"/>
      <protection hidden="1"/>
    </xf>
    <xf numFmtId="9" fontId="0" fillId="0" borderId="1" xfId="0" applyNumberFormat="1" applyBorder="1" applyAlignment="1" applyProtection="1">
      <alignment horizontal="center" vertical="center" wrapText="1"/>
      <protection hidden="1"/>
    </xf>
    <xf numFmtId="0" fontId="3" fillId="10" borderId="0" xfId="0" applyFont="1" applyFill="1" applyAlignment="1">
      <alignment horizontal="center" vertical="center" wrapText="1"/>
    </xf>
    <xf numFmtId="0" fontId="0" fillId="10" borderId="0" xfId="0" applyFill="1" applyAlignment="1">
      <alignment horizontal="center" vertical="center" wrapText="1"/>
    </xf>
    <xf numFmtId="0" fontId="3" fillId="11" borderId="0" xfId="0" applyFont="1" applyFill="1" applyAlignment="1">
      <alignment horizontal="center" vertical="center" wrapText="1"/>
    </xf>
    <xf numFmtId="0" fontId="0" fillId="11" borderId="0" xfId="0" applyFill="1" applyAlignment="1">
      <alignment horizontal="center" vertical="center" wrapText="1"/>
    </xf>
    <xf numFmtId="0" fontId="2" fillId="0" borderId="0" xfId="0" applyFont="1" applyProtection="1">
      <protection hidden="1"/>
    </xf>
    <xf numFmtId="17" fontId="9" fillId="0" borderId="0" xfId="0" applyNumberFormat="1" applyFont="1" applyAlignment="1" applyProtection="1">
      <alignment vertical="center"/>
      <protection hidden="1"/>
    </xf>
    <xf numFmtId="0" fontId="0" fillId="0" borderId="0" xfId="0" applyAlignment="1" applyProtection="1">
      <alignment horizontal="center" vertical="center"/>
      <protection hidden="1"/>
    </xf>
    <xf numFmtId="0" fontId="3" fillId="8" borderId="13" xfId="0" applyFont="1" applyFill="1" applyBorder="1" applyAlignment="1" applyProtection="1">
      <alignment horizontal="center" vertical="center"/>
      <protection hidden="1"/>
    </xf>
    <xf numFmtId="0" fontId="3" fillId="8" borderId="14" xfId="0" applyFont="1" applyFill="1" applyBorder="1" applyAlignment="1" applyProtection="1">
      <alignment horizontal="center" vertical="center" wrapText="1"/>
      <protection hidden="1"/>
    </xf>
    <xf numFmtId="0" fontId="3" fillId="8" borderId="14" xfId="0" applyFont="1" applyFill="1" applyBorder="1" applyAlignment="1" applyProtection="1">
      <alignment horizontal="center" vertical="center" wrapText="1" readingOrder="1"/>
      <protection hidden="1"/>
    </xf>
    <xf numFmtId="0" fontId="3" fillId="8" borderId="12" xfId="0" applyFont="1" applyFill="1" applyBorder="1" applyAlignment="1" applyProtection="1">
      <alignment horizontal="center" vertical="center" wrapText="1"/>
      <protection hidden="1"/>
    </xf>
    <xf numFmtId="0" fontId="0" fillId="0" borderId="0" xfId="0" applyProtection="1">
      <protection hidden="1"/>
    </xf>
    <xf numFmtId="0" fontId="3" fillId="0" borderId="0" xfId="0" applyFont="1" applyProtection="1">
      <protection hidden="1"/>
    </xf>
    <xf numFmtId="17" fontId="4" fillId="0" borderId="0" xfId="0" applyNumberFormat="1" applyFont="1" applyProtection="1">
      <protection hidden="1"/>
    </xf>
    <xf numFmtId="0" fontId="3" fillId="0" borderId="0" xfId="0" applyFont="1" applyAlignment="1" applyProtection="1">
      <alignment horizontal="left" vertical="center"/>
      <protection hidden="1"/>
    </xf>
    <xf numFmtId="0" fontId="3" fillId="0" borderId="0" xfId="0" applyFont="1" applyAlignment="1" applyProtection="1">
      <alignment vertical="center"/>
      <protection hidden="1"/>
    </xf>
    <xf numFmtId="0" fontId="3" fillId="0" borderId="0" xfId="0" applyFont="1" applyAlignment="1" applyProtection="1">
      <alignment vertical="top" wrapText="1" readingOrder="1"/>
      <protection hidden="1"/>
    </xf>
    <xf numFmtId="0" fontId="3" fillId="0" borderId="0" xfId="0" applyFont="1" applyAlignment="1" applyProtection="1">
      <alignment horizontal="center" vertical="center" wrapText="1" readingOrder="1"/>
      <protection hidden="1"/>
    </xf>
    <xf numFmtId="14" fontId="16" fillId="0" borderId="1" xfId="3" applyNumberFormat="1" applyFont="1" applyBorder="1" applyAlignment="1" applyProtection="1">
      <alignment horizontal="center" vertical="center" wrapText="1"/>
      <protection hidden="1"/>
    </xf>
    <xf numFmtId="0" fontId="16" fillId="0" borderId="1" xfId="3" applyFont="1" applyBorder="1" applyAlignment="1" applyProtection="1">
      <alignment horizontal="center" vertical="center" wrapText="1"/>
      <protection locked="0" hidden="1"/>
    </xf>
    <xf numFmtId="0" fontId="16" fillId="0" borderId="9" xfId="3" applyFont="1" applyBorder="1" applyAlignment="1" applyProtection="1">
      <alignment horizontal="center" vertical="center" wrapText="1"/>
      <protection locked="0" hidden="1"/>
    </xf>
    <xf numFmtId="0" fontId="16" fillId="0" borderId="1" xfId="3" applyFont="1" applyBorder="1" applyAlignment="1" applyProtection="1">
      <alignment horizontal="center" vertical="center" wrapText="1" readingOrder="1"/>
      <protection locked="0" hidden="1"/>
    </xf>
    <xf numFmtId="0" fontId="16" fillId="0" borderId="9" xfId="3" applyFont="1" applyBorder="1" applyAlignment="1" applyProtection="1">
      <alignment horizontal="center" vertical="center" wrapText="1" readingOrder="1"/>
      <protection locked="0" hidden="1"/>
    </xf>
    <xf numFmtId="0" fontId="16" fillId="0" borderId="10" xfId="3" applyFont="1" applyBorder="1" applyAlignment="1" applyProtection="1">
      <alignment horizontal="center" vertical="center" wrapText="1"/>
      <protection locked="0" hidden="1"/>
    </xf>
    <xf numFmtId="0" fontId="0" fillId="0" borderId="1" xfId="0" applyBorder="1" applyAlignment="1" applyProtection="1">
      <alignment horizontal="left"/>
      <protection hidden="1"/>
    </xf>
    <xf numFmtId="0" fontId="0" fillId="0" borderId="1" xfId="0" applyBorder="1" applyProtection="1">
      <protection hidden="1"/>
    </xf>
    <xf numFmtId="14" fontId="16" fillId="9" borderId="1" xfId="3" applyNumberFormat="1" applyFont="1" applyFill="1" applyBorder="1" applyAlignment="1" applyProtection="1">
      <alignment horizontal="center" vertical="center" wrapText="1"/>
      <protection hidden="1"/>
    </xf>
    <xf numFmtId="0" fontId="16" fillId="9" borderId="1" xfId="3" applyFont="1" applyFill="1" applyBorder="1" applyAlignment="1" applyProtection="1">
      <alignment horizontal="center" vertical="center" wrapText="1"/>
      <protection locked="0" hidden="1"/>
    </xf>
    <xf numFmtId="0" fontId="16" fillId="9" borderId="7" xfId="3" applyFont="1" applyFill="1" applyBorder="1" applyAlignment="1" applyProtection="1">
      <alignment horizontal="center" vertical="center" wrapText="1"/>
      <protection locked="0" hidden="1"/>
    </xf>
    <xf numFmtId="0" fontId="16" fillId="9" borderId="10" xfId="3" applyFont="1" applyFill="1" applyBorder="1" applyAlignment="1" applyProtection="1">
      <alignment horizontal="center" vertical="center" wrapText="1"/>
      <protection locked="0" hidden="1"/>
    </xf>
    <xf numFmtId="0" fontId="16" fillId="9" borderId="1" xfId="3" applyFont="1" applyFill="1" applyBorder="1" applyAlignment="1" applyProtection="1">
      <alignment horizontal="center" vertical="center" wrapText="1" readingOrder="1"/>
      <protection locked="0" hidden="1"/>
    </xf>
    <xf numFmtId="0" fontId="16" fillId="9" borderId="9" xfId="3" applyFont="1" applyFill="1" applyBorder="1" applyAlignment="1" applyProtection="1">
      <alignment horizontal="center" vertical="center" wrapText="1" readingOrder="1"/>
      <protection locked="0" hidden="1"/>
    </xf>
    <xf numFmtId="0" fontId="0" fillId="0" borderId="1" xfId="0" applyBorder="1" applyAlignment="1" applyProtection="1">
      <alignment horizontal="left" vertical="center"/>
      <protection hidden="1"/>
    </xf>
    <xf numFmtId="0" fontId="16" fillId="0" borderId="7" xfId="3" applyFont="1" applyBorder="1" applyAlignment="1" applyProtection="1">
      <alignment horizontal="center" vertical="center" wrapText="1" readingOrder="1"/>
      <protection locked="0" hidden="1"/>
    </xf>
    <xf numFmtId="0" fontId="16" fillId="0" borderId="7" xfId="3" applyFont="1" applyBorder="1" applyAlignment="1" applyProtection="1">
      <alignment horizontal="center" vertical="center" wrapText="1"/>
      <protection locked="0" hidden="1"/>
    </xf>
    <xf numFmtId="0" fontId="3" fillId="0" borderId="0" xfId="0" applyFont="1" applyAlignment="1" applyProtection="1">
      <alignment horizontal="center" vertical="center"/>
      <protection hidden="1"/>
    </xf>
    <xf numFmtId="0" fontId="16" fillId="9" borderId="9" xfId="3" applyFont="1" applyFill="1" applyBorder="1" applyAlignment="1" applyProtection="1">
      <alignment horizontal="center" vertical="center" wrapText="1"/>
      <protection locked="0" hidden="1"/>
    </xf>
    <xf numFmtId="0" fontId="0" fillId="0" borderId="0" xfId="0" applyAlignment="1" applyProtection="1">
      <alignment vertical="center" wrapText="1"/>
      <protection hidden="1"/>
    </xf>
    <xf numFmtId="0" fontId="0" fillId="0" borderId="2" xfId="0" applyBorder="1" applyAlignment="1" applyProtection="1">
      <alignment horizontal="center" vertical="center"/>
      <protection hidden="1"/>
    </xf>
    <xf numFmtId="0" fontId="0" fillId="0" borderId="0" xfId="0" applyAlignment="1" applyProtection="1">
      <alignment vertical="top" wrapText="1" readingOrder="1"/>
      <protection hidden="1"/>
    </xf>
    <xf numFmtId="0" fontId="0" fillId="0" borderId="0" xfId="0" applyAlignment="1" applyProtection="1">
      <alignment horizontal="left" vertical="center"/>
      <protection hidden="1"/>
    </xf>
    <xf numFmtId="16" fontId="0" fillId="0" borderId="0" xfId="0" applyNumberFormat="1" applyAlignment="1" applyProtection="1">
      <alignment horizontal="left" vertical="center"/>
      <protection hidden="1"/>
    </xf>
    <xf numFmtId="0" fontId="0" fillId="0" borderId="0" xfId="0" applyAlignment="1" applyProtection="1">
      <alignment vertical="center"/>
      <protection hidden="1"/>
    </xf>
    <xf numFmtId="0" fontId="0" fillId="0" borderId="16" xfId="0" applyBorder="1" applyProtection="1">
      <protection hidden="1"/>
    </xf>
    <xf numFmtId="0" fontId="16" fillId="9" borderId="10" xfId="3" applyFont="1" applyFill="1" applyBorder="1" applyAlignment="1" applyProtection="1">
      <alignment horizontal="center" vertical="top" wrapText="1" readingOrder="1"/>
      <protection locked="0"/>
    </xf>
    <xf numFmtId="0" fontId="16" fillId="0" borderId="1" xfId="3" applyFont="1" applyBorder="1" applyAlignment="1" applyProtection="1">
      <alignment horizontal="center" vertical="top" wrapText="1" readingOrder="1"/>
      <protection locked="0"/>
    </xf>
    <xf numFmtId="0" fontId="16" fillId="9" borderId="1" xfId="3" applyFont="1" applyFill="1" applyBorder="1" applyAlignment="1" applyProtection="1">
      <alignment horizontal="center" vertical="top" wrapText="1" readingOrder="1"/>
      <protection locked="0"/>
    </xf>
    <xf numFmtId="0" fontId="16" fillId="0" borderId="10" xfId="3" applyFont="1" applyBorder="1" applyAlignment="1" applyProtection="1">
      <alignment horizontal="center" vertical="top" wrapText="1" readingOrder="1"/>
      <protection locked="0"/>
    </xf>
    <xf numFmtId="0" fontId="0" fillId="0" borderId="1" xfId="0"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0" fillId="0" borderId="0" xfId="0" applyAlignment="1" applyProtection="1">
      <alignment horizontal="center" vertical="center" wrapText="1"/>
      <protection locked="0" hidden="1"/>
    </xf>
    <xf numFmtId="14" fontId="0" fillId="0" borderId="0" xfId="0" applyNumberFormat="1" applyAlignment="1" applyProtection="1">
      <alignment horizontal="center" vertical="center" wrapText="1"/>
      <protection locked="0" hidden="1"/>
    </xf>
    <xf numFmtId="0" fontId="8" fillId="0" borderId="16" xfId="0" applyFont="1" applyBorder="1" applyAlignment="1" applyProtection="1">
      <alignment horizontal="center" vertical="center"/>
      <protection locked="0" hidden="1"/>
    </xf>
    <xf numFmtId="0" fontId="3" fillId="0" borderId="16" xfId="0" applyFont="1" applyBorder="1" applyAlignment="1" applyProtection="1">
      <alignment horizontal="left" vertical="center"/>
      <protection hidden="1"/>
    </xf>
    <xf numFmtId="0" fontId="0" fillId="0" borderId="6" xfId="0" applyBorder="1" applyAlignment="1" applyProtection="1">
      <alignment horizontal="left" vertical="center"/>
      <protection hidden="1"/>
    </xf>
    <xf numFmtId="0" fontId="3" fillId="2" borderId="0" xfId="0" applyFont="1" applyFill="1" applyAlignment="1">
      <alignment horizontal="center" vertical="center" wrapText="1"/>
    </xf>
    <xf numFmtId="0" fontId="0" fillId="2" borderId="0" xfId="0" applyFill="1" applyAlignment="1">
      <alignment horizontal="center" vertical="center" wrapText="1"/>
    </xf>
    <xf numFmtId="0" fontId="0" fillId="2" borderId="0" xfId="0" applyFill="1" applyAlignment="1">
      <alignment horizontal="center" wrapText="1"/>
    </xf>
    <xf numFmtId="0" fontId="0" fillId="2" borderId="0" xfId="0" applyFill="1" applyAlignment="1">
      <alignment wrapText="1"/>
    </xf>
    <xf numFmtId="0" fontId="17" fillId="0" borderId="0" xfId="0" applyFont="1" applyAlignment="1" applyProtection="1">
      <alignment horizontal="center" vertical="center" wrapText="1"/>
      <protection hidden="1"/>
    </xf>
    <xf numFmtId="0" fontId="17" fillId="0" borderId="0" xfId="0" applyFont="1" applyAlignment="1" applyProtection="1">
      <alignment vertical="center" wrapText="1"/>
      <protection hidden="1"/>
    </xf>
    <xf numFmtId="0" fontId="14" fillId="0" borderId="0" xfId="2" applyBorder="1" applyAlignment="1" applyProtection="1">
      <alignment horizontal="center" vertical="center"/>
      <protection hidden="1"/>
    </xf>
    <xf numFmtId="0" fontId="0" fillId="0" borderId="16" xfId="0" applyBorder="1" applyAlignment="1" applyProtection="1">
      <alignment horizontal="center" vertical="center"/>
      <protection hidden="1"/>
    </xf>
    <xf numFmtId="0" fontId="0" fillId="0" borderId="0" xfId="0" quotePrefix="1" applyAlignment="1">
      <alignment horizontal="center" vertical="center" wrapText="1"/>
    </xf>
    <xf numFmtId="0" fontId="0" fillId="0" borderId="1" xfId="0" applyBorder="1" applyAlignment="1" applyProtection="1">
      <alignment horizontal="center" vertical="center" wrapText="1"/>
      <protection locked="0" hidden="1"/>
    </xf>
    <xf numFmtId="0" fontId="0" fillId="0" borderId="9" xfId="0" applyBorder="1" applyAlignment="1" applyProtection="1">
      <alignment horizontal="center" vertical="center" wrapText="1"/>
      <protection locked="0" hidden="1"/>
    </xf>
    <xf numFmtId="0" fontId="0" fillId="0" borderId="17" xfId="0" applyBorder="1" applyAlignment="1" applyProtection="1">
      <alignment horizontal="center" vertical="center" wrapText="1"/>
      <protection locked="0" hidden="1"/>
    </xf>
    <xf numFmtId="0" fontId="0" fillId="0" borderId="17" xfId="0" applyBorder="1" applyAlignment="1" applyProtection="1">
      <alignment horizontal="center" vertical="center" wrapText="1"/>
      <protection hidden="1"/>
    </xf>
    <xf numFmtId="0" fontId="0" fillId="0" borderId="7" xfId="0" applyBorder="1" applyAlignment="1" applyProtection="1">
      <alignment horizontal="center" vertical="center" wrapText="1"/>
      <protection locked="0" hidden="1"/>
    </xf>
    <xf numFmtId="0" fontId="0" fillId="4" borderId="1" xfId="0" applyFill="1" applyBorder="1" applyAlignment="1" applyProtection="1">
      <alignment horizontal="center" vertical="center" wrapText="1"/>
      <protection hidden="1"/>
    </xf>
    <xf numFmtId="0" fontId="0" fillId="12" borderId="1" xfId="0" applyFill="1" applyBorder="1" applyAlignment="1" applyProtection="1">
      <alignment horizontal="center" vertical="center" wrapText="1"/>
      <protection hidden="1"/>
    </xf>
    <xf numFmtId="0" fontId="0" fillId="9" borderId="9" xfId="0" applyFill="1" applyBorder="1" applyProtection="1">
      <protection hidden="1"/>
    </xf>
    <xf numFmtId="0" fontId="3" fillId="9" borderId="9" xfId="0" applyFont="1" applyFill="1" applyBorder="1" applyAlignment="1" applyProtection="1">
      <alignment horizontal="center" vertical="center"/>
      <protection hidden="1"/>
    </xf>
    <xf numFmtId="0" fontId="3" fillId="9" borderId="1" xfId="0" applyFont="1" applyFill="1" applyBorder="1" applyAlignment="1" applyProtection="1">
      <alignment horizontal="center" vertical="center"/>
      <protection hidden="1"/>
    </xf>
    <xf numFmtId="0" fontId="3" fillId="9" borderId="1" xfId="0" applyFont="1" applyFill="1" applyBorder="1" applyAlignment="1" applyProtection="1">
      <alignment horizontal="center" vertical="center" wrapText="1"/>
      <protection hidden="1"/>
    </xf>
    <xf numFmtId="0" fontId="3" fillId="9" borderId="10" xfId="0" applyFont="1" applyFill="1" applyBorder="1" applyAlignment="1" applyProtection="1">
      <alignment vertical="center" wrapText="1"/>
      <protection hidden="1"/>
    </xf>
    <xf numFmtId="0" fontId="3" fillId="8" borderId="10" xfId="0" applyFont="1" applyFill="1" applyBorder="1" applyAlignment="1" applyProtection="1">
      <alignment horizontal="center" vertical="center"/>
      <protection hidden="1"/>
    </xf>
    <xf numFmtId="0" fontId="0" fillId="0" borderId="0" xfId="0" applyAlignment="1" applyProtection="1">
      <alignment horizontal="center" vertical="center" wrapText="1" readingOrder="1"/>
      <protection hidden="1"/>
    </xf>
    <xf numFmtId="0" fontId="17" fillId="0" borderId="5" xfId="0" applyFont="1" applyBorder="1" applyAlignment="1" applyProtection="1">
      <alignment horizontal="left" vertical="center" wrapText="1"/>
      <protection hidden="1"/>
    </xf>
    <xf numFmtId="0" fontId="17" fillId="0" borderId="3" xfId="0" applyFont="1" applyBorder="1" applyAlignment="1" applyProtection="1">
      <alignment horizontal="left" vertical="center" wrapText="1"/>
      <protection hidden="1"/>
    </xf>
    <xf numFmtId="0" fontId="17" fillId="0" borderId="8" xfId="0" applyFont="1" applyBorder="1" applyAlignment="1" applyProtection="1">
      <alignment horizontal="left" vertical="center" wrapText="1"/>
      <protection hidden="1"/>
    </xf>
    <xf numFmtId="0" fontId="0" fillId="0" borderId="22" xfId="0" applyBorder="1" applyAlignment="1" applyProtection="1">
      <alignment wrapText="1"/>
      <protection hidden="1"/>
    </xf>
    <xf numFmtId="0" fontId="0" fillId="0" borderId="0" xfId="0" applyAlignment="1" applyProtection="1">
      <alignment wrapText="1"/>
      <protection hidden="1"/>
    </xf>
    <xf numFmtId="0" fontId="0" fillId="0" borderId="18" xfId="0" applyBorder="1" applyAlignment="1" applyProtection="1">
      <alignment wrapText="1"/>
      <protection hidden="1"/>
    </xf>
    <xf numFmtId="0" fontId="0" fillId="0" borderId="23" xfId="0" applyBorder="1" applyProtection="1">
      <protection hidden="1"/>
    </xf>
    <xf numFmtId="0" fontId="0" fillId="0" borderId="12" xfId="0" applyBorder="1" applyProtection="1">
      <protection hidden="1"/>
    </xf>
    <xf numFmtId="0" fontId="0" fillId="0" borderId="24" xfId="0" applyBorder="1" applyProtection="1">
      <protection hidden="1"/>
    </xf>
    <xf numFmtId="0" fontId="0" fillId="0" borderId="1" xfId="0"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0" borderId="7"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20" fontId="0" fillId="0" borderId="0" xfId="0" applyNumberFormat="1" applyAlignment="1" applyProtection="1">
      <alignment horizontal="center" vertical="center" wrapText="1"/>
      <protection hidden="1"/>
    </xf>
    <xf numFmtId="0" fontId="21" fillId="0" borderId="0" xfId="0" applyFont="1" applyAlignment="1">
      <alignment vertical="center" wrapText="1"/>
    </xf>
    <xf numFmtId="0" fontId="22" fillId="0" borderId="0" xfId="0" applyFont="1"/>
    <xf numFmtId="0" fontId="16" fillId="0" borderId="11" xfId="3" applyFont="1" applyBorder="1" applyAlignment="1" applyProtection="1">
      <alignment horizontal="center" vertical="center" wrapText="1"/>
      <protection locked="0" hidden="1"/>
    </xf>
    <xf numFmtId="0" fontId="16" fillId="9" borderId="16" xfId="3" applyFont="1" applyFill="1" applyBorder="1" applyAlignment="1" applyProtection="1">
      <alignment horizontal="center" vertical="center" wrapText="1"/>
      <protection locked="0" hidden="1"/>
    </xf>
    <xf numFmtId="0" fontId="16" fillId="9" borderId="11" xfId="3" applyFont="1" applyFill="1" applyBorder="1" applyAlignment="1" applyProtection="1">
      <alignment horizontal="center" vertical="center" wrapText="1"/>
      <protection locked="0" hidden="1"/>
    </xf>
    <xf numFmtId="0" fontId="3" fillId="0" borderId="30" xfId="0" applyFont="1" applyBorder="1" applyAlignment="1" applyProtection="1">
      <alignment vertical="center"/>
      <protection hidden="1"/>
    </xf>
    <xf numFmtId="0" fontId="0" fillId="15" borderId="0" xfId="0" applyFill="1" applyAlignment="1">
      <alignment horizontal="center" vertical="center" wrapText="1"/>
    </xf>
    <xf numFmtId="0" fontId="0" fillId="15" borderId="0" xfId="0" applyFill="1"/>
    <xf numFmtId="0" fontId="14" fillId="15" borderId="0" xfId="2" applyFill="1" applyAlignment="1">
      <alignment wrapText="1"/>
    </xf>
    <xf numFmtId="0" fontId="0" fillId="15" borderId="0" xfId="0" applyFill="1" applyAlignment="1">
      <alignment wrapText="1"/>
    </xf>
    <xf numFmtId="0" fontId="23" fillId="11" borderId="1" xfId="2" applyFont="1" applyFill="1" applyBorder="1" applyAlignment="1" applyProtection="1">
      <alignment horizontal="center" vertical="center" wrapText="1"/>
      <protection hidden="1"/>
    </xf>
    <xf numFmtId="14" fontId="0" fillId="0" borderId="1" xfId="0" applyNumberFormat="1" applyBorder="1" applyAlignment="1" applyProtection="1">
      <alignment horizontal="center" vertical="center" wrapText="1"/>
      <protection hidden="1"/>
    </xf>
    <xf numFmtId="0" fontId="23" fillId="0" borderId="0" xfId="2" applyFont="1" applyBorder="1" applyAlignment="1" applyProtection="1">
      <alignment vertical="center" wrapText="1"/>
      <protection hidden="1"/>
    </xf>
    <xf numFmtId="0" fontId="0" fillId="0" borderId="27" xfId="0" applyBorder="1" applyAlignment="1" applyProtection="1">
      <alignment horizontal="center" vertical="center" wrapText="1"/>
      <protection locked="0"/>
    </xf>
    <xf numFmtId="0" fontId="0" fillId="14" borderId="1" xfId="0" applyFill="1" applyBorder="1" applyAlignment="1" applyProtection="1">
      <alignment horizontal="center" vertical="center" wrapText="1"/>
      <protection locked="0"/>
    </xf>
    <xf numFmtId="0" fontId="0" fillId="14" borderId="25" xfId="0" applyFill="1" applyBorder="1" applyAlignment="1" applyProtection="1">
      <alignment horizontal="center" vertical="center" wrapText="1"/>
      <protection locked="0"/>
    </xf>
    <xf numFmtId="0" fontId="0" fillId="14" borderId="26" xfId="0" applyFill="1"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164" fontId="0" fillId="0" borderId="0" xfId="0" applyNumberFormat="1" applyAlignment="1" applyProtection="1">
      <alignment horizontal="center" vertical="center"/>
      <protection hidden="1"/>
    </xf>
    <xf numFmtId="0" fontId="0" fillId="16" borderId="0" xfId="0" applyFill="1" applyAlignment="1" applyProtection="1">
      <alignment horizontal="center" vertical="center"/>
      <protection hidden="1"/>
    </xf>
    <xf numFmtId="0" fontId="0" fillId="11" borderId="0" xfId="0" applyFill="1" applyAlignment="1" applyProtection="1">
      <alignment horizontal="center" vertical="center" wrapText="1"/>
      <protection hidden="1"/>
    </xf>
    <xf numFmtId="0" fontId="0" fillId="17" borderId="1" xfId="0" applyFill="1" applyBorder="1" applyAlignment="1" applyProtection="1">
      <alignment horizontal="center" vertical="center" wrapText="1"/>
      <protection hidden="1"/>
    </xf>
    <xf numFmtId="0" fontId="3" fillId="0" borderId="0" xfId="0" applyFont="1" applyAlignment="1" applyProtection="1">
      <alignment horizontal="center" vertical="top"/>
      <protection hidden="1"/>
    </xf>
    <xf numFmtId="0" fontId="17" fillId="0" borderId="2" xfId="0" applyFont="1" applyBorder="1" applyAlignment="1" applyProtection="1">
      <alignment vertical="center" wrapText="1"/>
      <protection hidden="1"/>
    </xf>
    <xf numFmtId="0" fontId="16" fillId="11" borderId="8" xfId="3" applyFont="1" applyFill="1" applyBorder="1" applyAlignment="1" applyProtection="1">
      <alignment horizontal="center" vertical="center" wrapText="1"/>
      <protection hidden="1"/>
    </xf>
    <xf numFmtId="0" fontId="0" fillId="11" borderId="10" xfId="0" applyFill="1" applyBorder="1" applyAlignment="1" applyProtection="1">
      <alignment horizontal="center" vertical="center" wrapText="1"/>
      <protection hidden="1"/>
    </xf>
    <xf numFmtId="0" fontId="16" fillId="18" borderId="8" xfId="3" applyFont="1" applyFill="1" applyBorder="1" applyAlignment="1" applyProtection="1">
      <alignment horizontal="center" vertical="center" wrapText="1"/>
      <protection hidden="1"/>
    </xf>
    <xf numFmtId="0" fontId="16" fillId="19" borderId="8" xfId="3" applyFont="1" applyFill="1" applyBorder="1" applyAlignment="1" applyProtection="1">
      <alignment horizontal="center" vertical="center" wrapText="1"/>
      <protection hidden="1"/>
    </xf>
    <xf numFmtId="0" fontId="0" fillId="18" borderId="5" xfId="0" applyFill="1" applyBorder="1" applyAlignment="1" applyProtection="1">
      <alignment horizontal="center" vertical="center" wrapText="1"/>
      <protection hidden="1"/>
    </xf>
    <xf numFmtId="0" fontId="0" fillId="19" borderId="10" xfId="0" applyFill="1" applyBorder="1" applyAlignment="1" applyProtection="1">
      <alignment horizontal="center" vertical="center" wrapText="1"/>
      <protection hidden="1"/>
    </xf>
    <xf numFmtId="0" fontId="16" fillId="18" borderId="11" xfId="3" applyFont="1" applyFill="1" applyBorder="1" applyAlignment="1" applyProtection="1">
      <alignment horizontal="center" vertical="center" wrapText="1" readingOrder="1"/>
      <protection hidden="1"/>
    </xf>
    <xf numFmtId="0" fontId="16" fillId="18" borderId="10" xfId="3" applyFont="1" applyFill="1" applyBorder="1" applyAlignment="1" applyProtection="1">
      <alignment horizontal="center" vertical="center" wrapText="1"/>
      <protection hidden="1"/>
    </xf>
    <xf numFmtId="0" fontId="16" fillId="19" borderId="11" xfId="3" applyFont="1" applyFill="1" applyBorder="1" applyAlignment="1" applyProtection="1">
      <alignment horizontal="center" vertical="center" wrapText="1" readingOrder="1"/>
      <protection hidden="1"/>
    </xf>
    <xf numFmtId="0" fontId="16" fillId="19" borderId="10" xfId="3" applyFont="1" applyFill="1" applyBorder="1" applyAlignment="1" applyProtection="1">
      <alignment horizontal="center" vertical="center" wrapText="1"/>
      <protection hidden="1"/>
    </xf>
    <xf numFmtId="0" fontId="18" fillId="0" borderId="2" xfId="0" applyFont="1" applyBorder="1" applyAlignment="1" applyProtection="1">
      <alignment horizontal="left" vertical="center"/>
      <protection hidden="1"/>
    </xf>
    <xf numFmtId="0" fontId="18" fillId="0" borderId="0" xfId="0" applyFont="1" applyAlignment="1" applyProtection="1">
      <alignment horizontal="left" vertical="center"/>
      <protection hidden="1"/>
    </xf>
    <xf numFmtId="0" fontId="18" fillId="0" borderId="16" xfId="0" applyFont="1" applyBorder="1" applyAlignment="1" applyProtection="1">
      <alignment horizontal="left" vertical="center"/>
      <protection hidden="1"/>
    </xf>
    <xf numFmtId="0" fontId="0" fillId="0" borderId="6" xfId="0" applyBorder="1" applyProtection="1">
      <protection hidden="1"/>
    </xf>
    <xf numFmtId="0" fontId="0" fillId="0" borderId="7" xfId="0" applyBorder="1" applyProtection="1">
      <protection hidden="1"/>
    </xf>
    <xf numFmtId="0" fontId="0" fillId="0" borderId="4" xfId="0" applyBorder="1" applyProtection="1">
      <protection hidden="1"/>
    </xf>
    <xf numFmtId="0" fontId="16" fillId="11" borderId="11" xfId="3" applyFont="1" applyFill="1" applyBorder="1" applyAlignment="1" applyProtection="1">
      <alignment horizontal="center" vertical="center" wrapText="1" readingOrder="1"/>
      <protection hidden="1"/>
    </xf>
    <xf numFmtId="0" fontId="16" fillId="11" borderId="10" xfId="3" applyFont="1" applyFill="1" applyBorder="1" applyAlignment="1" applyProtection="1">
      <alignment horizontal="center" vertical="center" wrapText="1"/>
      <protection hidden="1"/>
    </xf>
    <xf numFmtId="0" fontId="0" fillId="18" borderId="10" xfId="0" applyFill="1" applyBorder="1" applyAlignment="1" applyProtection="1">
      <alignment horizontal="center" vertical="center" wrapText="1"/>
      <protection hidden="1"/>
    </xf>
    <xf numFmtId="0" fontId="0" fillId="6" borderId="6" xfId="0" applyFill="1" applyBorder="1" applyAlignment="1">
      <alignment horizontal="center" vertical="center" wrapText="1"/>
    </xf>
    <xf numFmtId="0" fontId="7" fillId="18" borderId="0" xfId="0" applyFont="1" applyFill="1" applyAlignment="1">
      <alignment horizontal="center" vertical="center" wrapText="1"/>
    </xf>
    <xf numFmtId="0" fontId="0" fillId="18" borderId="0" xfId="0" applyFill="1" applyAlignment="1">
      <alignment horizontal="center" vertical="center" wrapText="1"/>
    </xf>
    <xf numFmtId="0" fontId="0" fillId="19" borderId="0" xfId="0" applyFill="1" applyAlignment="1">
      <alignment wrapText="1"/>
    </xf>
    <xf numFmtId="0" fontId="0" fillId="19" borderId="0" xfId="0" applyFill="1" applyAlignment="1">
      <alignment horizontal="center" vertical="center" wrapText="1"/>
    </xf>
    <xf numFmtId="0" fontId="9" fillId="0" borderId="0" xfId="0" applyFont="1" applyAlignment="1" applyProtection="1">
      <alignment horizontal="center" vertical="center" wrapText="1"/>
      <protection hidden="1"/>
    </xf>
    <xf numFmtId="0" fontId="5" fillId="11" borderId="0" xfId="0" applyFont="1" applyFill="1" applyAlignment="1" applyProtection="1">
      <alignment horizontal="left" vertical="center" wrapText="1"/>
      <protection hidden="1"/>
    </xf>
    <xf numFmtId="0" fontId="19" fillId="9" borderId="0" xfId="0" applyFont="1" applyFill="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20" borderId="0" xfId="0" applyFill="1" applyAlignment="1" applyProtection="1">
      <alignment horizontal="left" vertical="center" wrapText="1"/>
      <protection hidden="1"/>
    </xf>
    <xf numFmtId="0" fontId="0" fillId="0" borderId="0" xfId="0" applyAlignment="1">
      <alignment horizontal="center" vertical="center"/>
    </xf>
    <xf numFmtId="0" fontId="0" fillId="0" borderId="7" xfId="0" applyBorder="1" applyAlignment="1" applyProtection="1">
      <alignment horizontal="center" vertical="center" wrapText="1"/>
      <protection hidden="1"/>
    </xf>
    <xf numFmtId="0" fontId="0" fillId="14" borderId="9" xfId="0" applyFill="1" applyBorder="1" applyAlignment="1" applyProtection="1">
      <alignment horizontal="center" vertical="center" wrapText="1"/>
      <protection hidden="1"/>
    </xf>
    <xf numFmtId="0" fontId="0" fillId="0" borderId="9" xfId="0" applyBorder="1" applyAlignment="1" applyProtection="1">
      <alignment horizontal="center" vertical="center" wrapText="1"/>
      <protection hidden="1"/>
    </xf>
    <xf numFmtId="0" fontId="0" fillId="9" borderId="27" xfId="0" applyFill="1" applyBorder="1" applyAlignment="1" applyProtection="1">
      <alignment horizontal="center" vertical="center" wrapText="1"/>
      <protection locked="0"/>
    </xf>
    <xf numFmtId="0" fontId="0" fillId="14" borderId="31" xfId="0" applyFill="1" applyBorder="1" applyAlignment="1" applyProtection="1">
      <alignment horizontal="center" vertical="center" wrapText="1"/>
      <protection locked="0"/>
    </xf>
    <xf numFmtId="0" fontId="0" fillId="14" borderId="32" xfId="0" applyFill="1" applyBorder="1" applyAlignment="1" applyProtection="1">
      <alignment horizontal="center" vertical="center" wrapText="1"/>
      <protection locked="0"/>
    </xf>
    <xf numFmtId="0" fontId="0" fillId="14" borderId="33" xfId="0" applyFill="1" applyBorder="1" applyAlignment="1" applyProtection="1">
      <alignment horizontal="center" vertical="center" wrapText="1"/>
      <protection locked="0"/>
    </xf>
    <xf numFmtId="0" fontId="0" fillId="14" borderId="34" xfId="0" applyFill="1" applyBorder="1" applyAlignment="1" applyProtection="1">
      <alignment horizontal="center" vertical="center" wrapText="1"/>
      <protection locked="0"/>
    </xf>
    <xf numFmtId="0" fontId="3" fillId="13" borderId="7" xfId="0" applyFont="1" applyFill="1" applyBorder="1" applyAlignment="1" applyProtection="1">
      <alignment horizontal="center" vertical="center" wrapText="1"/>
      <protection hidden="1"/>
    </xf>
    <xf numFmtId="0" fontId="3" fillId="13" borderId="27" xfId="0" applyFont="1" applyFill="1" applyBorder="1" applyAlignment="1" applyProtection="1">
      <alignment horizontal="center" vertical="center" wrapText="1"/>
      <protection hidden="1"/>
    </xf>
    <xf numFmtId="0" fontId="3" fillId="13" borderId="17" xfId="0" applyFont="1" applyFill="1" applyBorder="1" applyAlignment="1" applyProtection="1">
      <alignment horizontal="center" vertical="center" wrapText="1"/>
      <protection hidden="1"/>
    </xf>
    <xf numFmtId="0" fontId="3" fillId="13" borderId="12" xfId="0" applyFont="1" applyFill="1" applyBorder="1" applyAlignment="1" applyProtection="1">
      <alignment horizontal="center" vertical="center" wrapText="1"/>
      <protection hidden="1"/>
    </xf>
    <xf numFmtId="0" fontId="3" fillId="9" borderId="11" xfId="0" applyFont="1" applyFill="1" applyBorder="1" applyAlignment="1" applyProtection="1">
      <alignment horizontal="center" vertical="center" wrapText="1"/>
      <protection hidden="1"/>
    </xf>
    <xf numFmtId="0" fontId="14" fillId="0" borderId="0" xfId="2" applyFill="1" applyBorder="1" applyAlignment="1" applyProtection="1">
      <alignment horizontal="center" vertical="center"/>
      <protection hidden="1"/>
    </xf>
    <xf numFmtId="0" fontId="0" fillId="15" borderId="0" xfId="0" applyFill="1" applyAlignment="1">
      <alignment horizontal="center" vertical="center"/>
    </xf>
    <xf numFmtId="0" fontId="0" fillId="0" borderId="22" xfId="0" applyBorder="1" applyAlignment="1" applyProtection="1">
      <alignment horizontal="center" vertical="center" wrapText="1"/>
      <protection hidden="1"/>
    </xf>
    <xf numFmtId="0" fontId="0" fillId="0" borderId="18" xfId="0" applyBorder="1" applyAlignment="1" applyProtection="1">
      <alignment horizontal="center" vertical="center" wrapText="1"/>
      <protection hidden="1"/>
    </xf>
    <xf numFmtId="0" fontId="0" fillId="0" borderId="0" xfId="0" applyAlignment="1" applyProtection="1">
      <alignment horizontal="left" vertical="top"/>
      <protection hidden="1"/>
    </xf>
    <xf numFmtId="0" fontId="0" fillId="9" borderId="36" xfId="0" applyFill="1" applyBorder="1" applyAlignment="1" applyProtection="1">
      <alignment wrapText="1"/>
      <protection hidden="1"/>
    </xf>
    <xf numFmtId="0" fontId="27" fillId="9" borderId="37" xfId="0" applyFont="1" applyFill="1" applyBorder="1" applyAlignment="1" applyProtection="1">
      <alignment wrapText="1"/>
      <protection hidden="1"/>
    </xf>
    <xf numFmtId="0" fontId="24" fillId="9" borderId="0" xfId="0" applyFont="1" applyFill="1" applyAlignment="1" applyProtection="1">
      <alignment horizontal="left" vertical="center" wrapText="1"/>
      <protection hidden="1"/>
    </xf>
    <xf numFmtId="0" fontId="0" fillId="0" borderId="38" xfId="0" applyBorder="1" applyAlignment="1" applyProtection="1">
      <alignment wrapText="1"/>
      <protection hidden="1"/>
    </xf>
    <xf numFmtId="0" fontId="0" fillId="0" borderId="38" xfId="0" applyBorder="1" applyProtection="1">
      <protection hidden="1"/>
    </xf>
    <xf numFmtId="0" fontId="19" fillId="0" borderId="0" xfId="0" applyFont="1" applyAlignment="1" applyProtection="1">
      <alignment horizontal="left" vertical="center" wrapText="1"/>
      <protection hidden="1"/>
    </xf>
    <xf numFmtId="0" fontId="5" fillId="0" borderId="0" xfId="0" applyFont="1" applyAlignment="1" applyProtection="1">
      <alignment horizontal="left" vertical="center" wrapText="1"/>
      <protection hidden="1"/>
    </xf>
    <xf numFmtId="0" fontId="3" fillId="0" borderId="0" xfId="0" applyFont="1" applyAlignment="1" applyProtection="1">
      <alignment horizontal="left" vertical="center" wrapText="1"/>
      <protection hidden="1"/>
    </xf>
    <xf numFmtId="0" fontId="3" fillId="9" borderId="37" xfId="0" applyFont="1" applyFill="1" applyBorder="1" applyAlignment="1" applyProtection="1">
      <alignment vertical="top" wrapText="1"/>
      <protection hidden="1"/>
    </xf>
    <xf numFmtId="0" fontId="0" fillId="9" borderId="37" xfId="0" applyFill="1" applyBorder="1" applyAlignment="1" applyProtection="1">
      <alignment vertical="top" wrapText="1"/>
      <protection hidden="1"/>
    </xf>
    <xf numFmtId="0" fontId="0" fillId="9" borderId="36" xfId="0" applyFill="1" applyBorder="1" applyAlignment="1" applyProtection="1">
      <alignment vertical="center" wrapText="1"/>
      <protection hidden="1"/>
    </xf>
    <xf numFmtId="0" fontId="0" fillId="21" borderId="37" xfId="0" applyFill="1" applyBorder="1" applyAlignment="1" applyProtection="1">
      <alignment horizontal="left" vertical="center" wrapText="1" indent="1"/>
      <protection hidden="1"/>
    </xf>
    <xf numFmtId="0" fontId="3" fillId="11" borderId="35" xfId="0" applyFont="1" applyFill="1" applyBorder="1" applyAlignment="1" applyProtection="1">
      <alignment horizontal="left" vertical="center" wrapText="1" indent="1"/>
      <protection hidden="1"/>
    </xf>
    <xf numFmtId="0" fontId="3" fillId="11" borderId="35" xfId="0" applyFont="1" applyFill="1" applyBorder="1" applyAlignment="1" applyProtection="1">
      <alignment horizontal="left" vertical="center" indent="1"/>
      <protection hidden="1"/>
    </xf>
    <xf numFmtId="0" fontId="28" fillId="0" borderId="0" xfId="0" applyFont="1" applyAlignment="1">
      <alignment wrapText="1"/>
    </xf>
    <xf numFmtId="0" fontId="29" fillId="0" borderId="0" xfId="0" applyFont="1"/>
    <xf numFmtId="0" fontId="23" fillId="0" borderId="0" xfId="0" applyFont="1" applyAlignment="1">
      <alignment wrapText="1"/>
    </xf>
    <xf numFmtId="0" fontId="29" fillId="0" borderId="0" xfId="0" applyFont="1" applyAlignment="1">
      <alignment wrapText="1"/>
    </xf>
    <xf numFmtId="0" fontId="25" fillId="9" borderId="0" xfId="0" applyFont="1" applyFill="1" applyAlignment="1" applyProtection="1">
      <alignment vertical="center" wrapText="1"/>
      <protection hidden="1"/>
    </xf>
    <xf numFmtId="0" fontId="14" fillId="0" borderId="0" xfId="2" applyFill="1" applyAlignment="1">
      <alignment wrapText="1"/>
    </xf>
    <xf numFmtId="14" fontId="16" fillId="0" borderId="1" xfId="3" applyNumberFormat="1" applyFont="1" applyFill="1" applyBorder="1" applyAlignment="1" applyProtection="1">
      <alignment horizontal="center" vertical="center" wrapText="1"/>
      <protection hidden="1"/>
    </xf>
    <xf numFmtId="165" fontId="16" fillId="0" borderId="1" xfId="3" applyNumberFormat="1" applyFont="1" applyBorder="1" applyAlignment="1" applyProtection="1">
      <alignment horizontal="center" vertical="center" wrapText="1"/>
      <protection hidden="1"/>
    </xf>
    <xf numFmtId="0" fontId="3" fillId="13" borderId="16" xfId="0" applyFont="1" applyFill="1" applyBorder="1" applyAlignment="1" applyProtection="1">
      <alignment horizontal="center" vertical="center" wrapText="1"/>
      <protection hidden="1"/>
    </xf>
    <xf numFmtId="0" fontId="0" fillId="0" borderId="16" xfId="0" applyBorder="1" applyAlignment="1" applyProtection="1">
      <alignment horizontal="center" vertical="center" wrapText="1"/>
      <protection locked="0"/>
    </xf>
    <xf numFmtId="0" fontId="0" fillId="14" borderId="11" xfId="0" applyFill="1"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3" fillId="13" borderId="42" xfId="0" applyFont="1" applyFill="1" applyBorder="1" applyAlignment="1" applyProtection="1">
      <alignment horizontal="center" vertical="center" wrapText="1"/>
      <protection hidden="1"/>
    </xf>
    <xf numFmtId="0" fontId="0" fillId="14" borderId="43" xfId="0" applyFill="1" applyBorder="1" applyAlignment="1" applyProtection="1">
      <alignment horizontal="center" vertical="center" wrapText="1"/>
      <protection locked="0"/>
    </xf>
    <xf numFmtId="0" fontId="0" fillId="14" borderId="9" xfId="0" applyFill="1" applyBorder="1" applyAlignment="1" applyProtection="1">
      <alignment horizontal="center" vertical="center" wrapText="1"/>
      <protection locked="0"/>
    </xf>
    <xf numFmtId="0" fontId="0" fillId="14" borderId="44" xfId="0" applyFill="1" applyBorder="1" applyAlignment="1" applyProtection="1">
      <alignment horizontal="center" vertical="center" wrapText="1"/>
      <protection locked="0"/>
    </xf>
    <xf numFmtId="0" fontId="3" fillId="13" borderId="45" xfId="0" applyFont="1" applyFill="1" applyBorder="1" applyAlignment="1" applyProtection="1">
      <alignment horizontal="center" vertical="center" wrapText="1"/>
      <protection hidden="1"/>
    </xf>
    <xf numFmtId="0" fontId="19" fillId="0" borderId="0" xfId="0" applyFont="1" applyAlignment="1" applyProtection="1">
      <alignment horizontal="center" vertical="center"/>
      <protection hidden="1"/>
    </xf>
    <xf numFmtId="0" fontId="23" fillId="0" borderId="0" xfId="2" applyFont="1" applyFill="1" applyBorder="1" applyAlignment="1" applyProtection="1">
      <alignment horizontal="center" vertical="center" wrapText="1"/>
      <protection hidden="1"/>
    </xf>
    <xf numFmtId="0" fontId="0" fillId="0" borderId="0" xfId="0" applyAlignment="1">
      <alignment horizontal="center" vertical="top"/>
    </xf>
    <xf numFmtId="0" fontId="10" fillId="9" borderId="22" xfId="1" applyFill="1" applyBorder="1" applyAlignment="1" applyProtection="1">
      <alignment vertical="center"/>
      <protection hidden="1"/>
    </xf>
    <xf numFmtId="0" fontId="10" fillId="9" borderId="0" xfId="1" applyFill="1" applyBorder="1" applyAlignment="1" applyProtection="1">
      <alignment vertical="center"/>
      <protection hidden="1"/>
    </xf>
    <xf numFmtId="0" fontId="3" fillId="9" borderId="0" xfId="1" applyFont="1" applyFill="1" applyBorder="1" applyAlignment="1" applyProtection="1">
      <alignment horizontal="center" vertical="center" wrapText="1"/>
      <protection hidden="1"/>
    </xf>
    <xf numFmtId="0" fontId="0" fillId="9" borderId="0" xfId="0" applyFill="1" applyProtection="1">
      <protection hidden="1"/>
    </xf>
    <xf numFmtId="0" fontId="10" fillId="9" borderId="18" xfId="1" applyFill="1" applyBorder="1" applyAlignment="1" applyProtection="1">
      <alignment vertical="center"/>
      <protection hidden="1"/>
    </xf>
    <xf numFmtId="0" fontId="3" fillId="9" borderId="0" xfId="1" applyFont="1" applyFill="1" applyBorder="1" applyAlignment="1" applyProtection="1">
      <alignment horizontal="center" vertical="center"/>
      <protection hidden="1"/>
    </xf>
    <xf numFmtId="0" fontId="10" fillId="9" borderId="22" xfId="1" applyFill="1" applyBorder="1" applyAlignment="1" applyProtection="1">
      <alignment horizontal="center" vertical="center"/>
      <protection hidden="1"/>
    </xf>
    <xf numFmtId="0" fontId="10" fillId="9" borderId="0" xfId="1" applyFill="1" applyBorder="1" applyAlignment="1" applyProtection="1">
      <alignment horizontal="center" vertical="center"/>
      <protection hidden="1"/>
    </xf>
    <xf numFmtId="0" fontId="10" fillId="9" borderId="18" xfId="1" applyFill="1" applyBorder="1" applyAlignment="1" applyProtection="1">
      <alignment horizontal="center" vertical="center"/>
      <protection hidden="1"/>
    </xf>
    <xf numFmtId="0" fontId="10" fillId="9" borderId="22" xfId="1" applyFill="1" applyBorder="1" applyAlignment="1" applyProtection="1">
      <alignment horizontal="center" vertical="center" wrapText="1"/>
      <protection hidden="1"/>
    </xf>
    <xf numFmtId="0" fontId="10" fillId="9" borderId="0" xfId="1" applyFill="1" applyBorder="1" applyAlignment="1" applyProtection="1">
      <alignment horizontal="center" vertical="center" wrapText="1"/>
      <protection hidden="1"/>
    </xf>
    <xf numFmtId="0" fontId="10" fillId="9" borderId="18" xfId="1" applyFill="1" applyBorder="1" applyAlignment="1" applyProtection="1">
      <alignment horizontal="center" vertical="center" wrapText="1"/>
      <protection hidden="1"/>
    </xf>
    <xf numFmtId="0" fontId="0" fillId="9" borderId="22" xfId="0" applyFill="1" applyBorder="1" applyAlignment="1" applyProtection="1">
      <alignment vertical="center"/>
      <protection hidden="1"/>
    </xf>
    <xf numFmtId="0" fontId="0" fillId="9" borderId="0" xfId="0" applyFill="1" applyAlignment="1" applyProtection="1">
      <alignment vertical="center"/>
      <protection hidden="1"/>
    </xf>
    <xf numFmtId="0" fontId="30" fillId="9" borderId="0" xfId="2" applyFont="1" applyFill="1" applyBorder="1" applyAlignment="1" applyProtection="1">
      <alignment vertical="center"/>
      <protection hidden="1"/>
    </xf>
    <xf numFmtId="0" fontId="0" fillId="9" borderId="18" xfId="0" applyFill="1" applyBorder="1" applyAlignment="1" applyProtection="1">
      <alignment vertical="center"/>
      <protection hidden="1"/>
    </xf>
    <xf numFmtId="0" fontId="3" fillId="9" borderId="22" xfId="0" applyFont="1" applyFill="1" applyBorder="1" applyAlignment="1" applyProtection="1">
      <alignment horizontal="center" vertical="center"/>
      <protection hidden="1"/>
    </xf>
    <xf numFmtId="0" fontId="3" fillId="9" borderId="0" xfId="0" applyFont="1" applyFill="1" applyAlignment="1" applyProtection="1">
      <alignment horizontal="center" vertical="center"/>
      <protection hidden="1"/>
    </xf>
    <xf numFmtId="0" fontId="3" fillId="9" borderId="18" xfId="0" applyFont="1" applyFill="1" applyBorder="1" applyAlignment="1" applyProtection="1">
      <alignment horizontal="center" vertical="center"/>
      <protection hidden="1"/>
    </xf>
    <xf numFmtId="0" fontId="3" fillId="9" borderId="23" xfId="0" applyFont="1" applyFill="1" applyBorder="1" applyAlignment="1" applyProtection="1">
      <alignment horizontal="center" vertical="center"/>
      <protection hidden="1"/>
    </xf>
    <xf numFmtId="0" fontId="3" fillId="9" borderId="12" xfId="0" applyFont="1" applyFill="1" applyBorder="1" applyAlignment="1" applyProtection="1">
      <alignment horizontal="center" vertical="center"/>
      <protection hidden="1"/>
    </xf>
    <xf numFmtId="0" fontId="3" fillId="9" borderId="24" xfId="0" applyFont="1" applyFill="1" applyBorder="1" applyAlignment="1" applyProtection="1">
      <alignment horizontal="center" vertical="center"/>
      <protection hidden="1"/>
    </xf>
    <xf numFmtId="0" fontId="3" fillId="13" borderId="46" xfId="0" applyFont="1" applyFill="1" applyBorder="1" applyAlignment="1" applyProtection="1">
      <alignment horizontal="center" vertical="center" wrapText="1"/>
      <protection hidden="1"/>
    </xf>
    <xf numFmtId="0" fontId="0" fillId="0" borderId="47" xfId="0" applyBorder="1" applyAlignment="1" applyProtection="1">
      <alignment horizontal="center" vertical="center" wrapText="1"/>
      <protection locked="0"/>
    </xf>
    <xf numFmtId="165" fontId="16" fillId="9" borderId="1" xfId="3" applyNumberFormat="1" applyFont="1" applyFill="1" applyBorder="1" applyAlignment="1" applyProtection="1">
      <alignment horizontal="center" vertical="center" wrapText="1"/>
      <protection hidden="1"/>
    </xf>
    <xf numFmtId="0" fontId="23" fillId="2" borderId="0" xfId="0" applyFont="1" applyFill="1" applyAlignment="1">
      <alignment vertical="center" wrapText="1"/>
    </xf>
    <xf numFmtId="0" fontId="8" fillId="0" borderId="0" xfId="0" applyFont="1" applyAlignment="1" applyProtection="1">
      <alignment horizontal="center" vertical="center"/>
      <protection hidden="1"/>
    </xf>
    <xf numFmtId="0" fontId="3" fillId="0" borderId="23" xfId="0" applyFont="1" applyBorder="1" applyAlignment="1" applyProtection="1">
      <alignment vertical="center" wrapText="1"/>
      <protection hidden="1"/>
    </xf>
    <xf numFmtId="0" fontId="3" fillId="0" borderId="12" xfId="0" applyFont="1" applyBorder="1" applyAlignment="1" applyProtection="1">
      <alignment vertical="center" wrapText="1"/>
      <protection hidden="1"/>
    </xf>
    <xf numFmtId="0" fontId="3" fillId="0" borderId="24" xfId="0" applyFont="1" applyBorder="1" applyAlignment="1" applyProtection="1">
      <alignment vertical="center" wrapText="1"/>
      <protection hidden="1"/>
    </xf>
    <xf numFmtId="14" fontId="3" fillId="0" borderId="16" xfId="0" applyNumberFormat="1" applyFont="1" applyBorder="1" applyAlignment="1" applyProtection="1">
      <alignment horizontal="left" vertical="center"/>
      <protection hidden="1"/>
    </xf>
    <xf numFmtId="0" fontId="26" fillId="9" borderId="36" xfId="2" applyFont="1" applyFill="1" applyBorder="1" applyAlignment="1" applyProtection="1">
      <alignment horizontal="left" vertical="center" indent="1"/>
      <protection hidden="1"/>
    </xf>
    <xf numFmtId="0" fontId="3" fillId="0" borderId="4" xfId="0" applyFont="1" applyBorder="1" applyAlignment="1" applyProtection="1">
      <alignment horizontal="center" vertical="center" wrapText="1"/>
      <protection hidden="1"/>
    </xf>
    <xf numFmtId="0" fontId="3" fillId="0" borderId="5" xfId="0" applyFont="1" applyBorder="1" applyAlignment="1" applyProtection="1">
      <alignment horizontal="center" vertical="center" wrapText="1"/>
      <protection hidden="1"/>
    </xf>
    <xf numFmtId="0" fontId="3" fillId="0" borderId="6" xfId="0" applyFont="1" applyBorder="1" applyAlignment="1" applyProtection="1">
      <alignment horizontal="center" vertical="center"/>
      <protection hidden="1"/>
    </xf>
    <xf numFmtId="0" fontId="0" fillId="0" borderId="6" xfId="0" applyBorder="1" applyAlignment="1" applyProtection="1">
      <alignment horizontal="center" vertical="center" wrapText="1"/>
      <protection hidden="1"/>
    </xf>
    <xf numFmtId="0" fontId="0" fillId="0" borderId="3" xfId="0" applyBorder="1" applyAlignment="1" applyProtection="1">
      <alignment horizontal="center" vertical="center" wrapText="1"/>
      <protection hidden="1"/>
    </xf>
    <xf numFmtId="0" fontId="0" fillId="11" borderId="6" xfId="0" applyFill="1" applyBorder="1" applyAlignment="1" applyProtection="1">
      <alignment horizontal="center" vertical="center" wrapText="1"/>
      <protection hidden="1"/>
    </xf>
    <xf numFmtId="0" fontId="0" fillId="11" borderId="3" xfId="0" applyFill="1" applyBorder="1" applyAlignment="1" applyProtection="1">
      <alignment horizontal="center" vertical="center" wrapText="1"/>
      <protection hidden="1"/>
    </xf>
    <xf numFmtId="0" fontId="0" fillId="16" borderId="7" xfId="0" applyFill="1" applyBorder="1" applyAlignment="1" applyProtection="1">
      <alignment horizontal="center" vertical="center" wrapText="1"/>
      <protection hidden="1"/>
    </xf>
    <xf numFmtId="0" fontId="0" fillId="16" borderId="8" xfId="0" applyFill="1" applyBorder="1" applyAlignment="1" applyProtection="1">
      <alignment horizontal="center" vertical="center" wrapText="1"/>
      <protection hidden="1"/>
    </xf>
    <xf numFmtId="0" fontId="0" fillId="0" borderId="3" xfId="0" applyBorder="1" applyAlignment="1">
      <alignment horizontal="center" vertical="center"/>
    </xf>
    <xf numFmtId="0" fontId="0" fillId="16" borderId="8" xfId="0" applyFill="1" applyBorder="1" applyAlignment="1">
      <alignment horizontal="center" vertical="center"/>
    </xf>
    <xf numFmtId="0" fontId="0" fillId="16" borderId="16" xfId="0" applyFill="1" applyBorder="1" applyAlignment="1" applyProtection="1">
      <alignment horizontal="center" vertical="center" wrapText="1"/>
      <protection hidden="1"/>
    </xf>
    <xf numFmtId="0" fontId="0" fillId="0" borderId="4" xfId="0" applyBorder="1" applyAlignment="1" applyProtection="1">
      <alignment horizontal="center" vertical="center" wrapText="1"/>
      <protection hidden="1"/>
    </xf>
    <xf numFmtId="0" fontId="0" fillId="0" borderId="5" xfId="0" applyBorder="1" applyAlignment="1" applyProtection="1">
      <alignment horizontal="center" vertical="center" wrapText="1"/>
      <protection hidden="1"/>
    </xf>
    <xf numFmtId="0" fontId="3" fillId="0" borderId="2" xfId="0" applyFont="1" applyBorder="1" applyAlignment="1" applyProtection="1">
      <alignment horizontal="center" vertical="center" wrapText="1"/>
      <protection hidden="1"/>
    </xf>
    <xf numFmtId="0" fontId="0" fillId="0" borderId="8" xfId="0" applyBorder="1" applyAlignment="1" applyProtection="1">
      <alignment horizontal="center" vertical="center" wrapText="1"/>
      <protection hidden="1"/>
    </xf>
    <xf numFmtId="0" fontId="3" fillId="16" borderId="16" xfId="0" applyFont="1" applyFill="1" applyBorder="1" applyAlignment="1">
      <alignment horizontal="center" vertical="center"/>
    </xf>
    <xf numFmtId="0" fontId="0" fillId="0" borderId="48" xfId="0" applyBorder="1" applyAlignment="1">
      <alignment horizontal="center" vertical="center"/>
    </xf>
    <xf numFmtId="0" fontId="3" fillId="0" borderId="2" xfId="0" applyFont="1" applyBorder="1" applyAlignment="1" applyProtection="1">
      <alignment horizontal="left" vertical="center"/>
      <protection hidden="1"/>
    </xf>
    <xf numFmtId="0" fontId="3" fillId="0" borderId="2" xfId="0" applyFont="1" applyBorder="1" applyAlignment="1" applyProtection="1">
      <alignment horizontal="center" vertical="center"/>
      <protection hidden="1"/>
    </xf>
    <xf numFmtId="0" fontId="0" fillId="0" borderId="2" xfId="0" applyBorder="1" applyProtection="1">
      <protection hidden="1"/>
    </xf>
    <xf numFmtId="0" fontId="0" fillId="22" borderId="7" xfId="0" applyFill="1" applyBorder="1" applyAlignment="1" applyProtection="1">
      <alignment horizontal="center" vertical="center" wrapText="1"/>
      <protection locked="0" hidden="1"/>
    </xf>
    <xf numFmtId="49" fontId="0" fillId="0" borderId="1" xfId="0" applyNumberFormat="1" applyBorder="1" applyAlignment="1" applyProtection="1">
      <alignment horizontal="center" vertical="center" wrapText="1"/>
      <protection locked="0" hidden="1"/>
    </xf>
    <xf numFmtId="49" fontId="0" fillId="0" borderId="0" xfId="0" applyNumberFormat="1" applyAlignment="1" applyProtection="1">
      <alignment horizontal="center" vertical="center" wrapText="1"/>
      <protection locked="0" hidden="1"/>
    </xf>
    <xf numFmtId="0" fontId="26" fillId="9" borderId="37" xfId="2" applyFont="1" applyFill="1" applyBorder="1" applyAlignment="1" applyProtection="1">
      <alignment horizontal="left" vertical="center" indent="1"/>
      <protection hidden="1"/>
    </xf>
    <xf numFmtId="0" fontId="0" fillId="0" borderId="0" xfId="0" applyAlignment="1" applyProtection="1">
      <alignment horizontal="center"/>
      <protection hidden="1"/>
    </xf>
    <xf numFmtId="0" fontId="3" fillId="9" borderId="22" xfId="0" applyFont="1" applyFill="1" applyBorder="1" applyAlignment="1" applyProtection="1">
      <alignment horizontal="center" vertical="center"/>
      <protection hidden="1"/>
    </xf>
    <xf numFmtId="0" fontId="3" fillId="9" borderId="0" xfId="0" applyFont="1" applyFill="1" applyAlignment="1" applyProtection="1">
      <alignment horizontal="center" vertical="center"/>
      <protection hidden="1"/>
    </xf>
    <xf numFmtId="0" fontId="3" fillId="9" borderId="18" xfId="0" applyFont="1" applyFill="1" applyBorder="1" applyAlignment="1" applyProtection="1">
      <alignment horizontal="center" vertical="center"/>
      <protection hidden="1"/>
    </xf>
    <xf numFmtId="49" fontId="3" fillId="9" borderId="22" xfId="0" applyNumberFormat="1" applyFont="1" applyFill="1" applyBorder="1" applyAlignment="1" applyProtection="1">
      <alignment horizontal="center" vertical="center"/>
      <protection hidden="1"/>
    </xf>
    <xf numFmtId="49" fontId="3" fillId="9" borderId="0" xfId="0" applyNumberFormat="1" applyFont="1" applyFill="1" applyAlignment="1" applyProtection="1">
      <alignment horizontal="center" vertical="center"/>
      <protection hidden="1"/>
    </xf>
    <xf numFmtId="49" fontId="3" fillId="9" borderId="18" xfId="0" applyNumberFormat="1" applyFont="1" applyFill="1" applyBorder="1" applyAlignment="1" applyProtection="1">
      <alignment horizontal="center" vertical="center"/>
      <protection hidden="1"/>
    </xf>
    <xf numFmtId="0" fontId="0" fillId="0" borderId="19" xfId="0" applyBorder="1" applyAlignment="1" applyProtection="1">
      <alignment horizontal="center" vertical="center" wrapText="1"/>
      <protection hidden="1"/>
    </xf>
    <xf numFmtId="0" fontId="0" fillId="0" borderId="20" xfId="0" applyBorder="1" applyAlignment="1" applyProtection="1">
      <alignment horizontal="center" vertical="center" wrapText="1"/>
      <protection hidden="1"/>
    </xf>
    <xf numFmtId="0" fontId="0" fillId="0" borderId="21" xfId="0" applyBorder="1" applyAlignment="1" applyProtection="1">
      <alignment horizontal="center" vertical="center" wrapText="1"/>
      <protection hidden="1"/>
    </xf>
    <xf numFmtId="0" fontId="3" fillId="0" borderId="12" xfId="0" applyFont="1" applyBorder="1" applyAlignment="1" applyProtection="1">
      <alignment horizontal="center" vertical="center" wrapText="1"/>
      <protection hidden="1"/>
    </xf>
    <xf numFmtId="0" fontId="20" fillId="9" borderId="19" xfId="1" applyFont="1" applyFill="1" applyBorder="1" applyAlignment="1" applyProtection="1">
      <alignment horizontal="center" vertical="center"/>
      <protection hidden="1"/>
    </xf>
    <xf numFmtId="0" fontId="20" fillId="9" borderId="20" xfId="1" applyFont="1" applyFill="1" applyBorder="1" applyAlignment="1" applyProtection="1">
      <alignment horizontal="center" vertical="center"/>
      <protection hidden="1"/>
    </xf>
    <xf numFmtId="0" fontId="20" fillId="9" borderId="21" xfId="1" applyFont="1" applyFill="1" applyBorder="1" applyAlignment="1" applyProtection="1">
      <alignment horizontal="center" vertical="center"/>
      <protection hidden="1"/>
    </xf>
    <xf numFmtId="0" fontId="10" fillId="9" borderId="22" xfId="1" applyFill="1" applyBorder="1" applyAlignment="1" applyProtection="1">
      <alignment horizontal="center" vertical="center"/>
      <protection hidden="1"/>
    </xf>
    <xf numFmtId="0" fontId="10" fillId="9" borderId="0" xfId="1" applyFill="1" applyBorder="1" applyAlignment="1" applyProtection="1">
      <alignment horizontal="center" vertical="center"/>
      <protection hidden="1"/>
    </xf>
    <xf numFmtId="0" fontId="10" fillId="9" borderId="18" xfId="1" applyFill="1" applyBorder="1" applyAlignment="1" applyProtection="1">
      <alignment horizontal="center" vertical="center"/>
      <protection hidden="1"/>
    </xf>
    <xf numFmtId="0" fontId="30" fillId="0" borderId="0" xfId="2" applyFont="1" applyFill="1" applyBorder="1" applyAlignment="1" applyProtection="1">
      <alignment horizontal="center" vertical="center"/>
      <protection hidden="1"/>
    </xf>
    <xf numFmtId="0" fontId="30" fillId="0" borderId="0" xfId="2" applyFont="1" applyAlignment="1">
      <alignment horizontal="center" vertical="center"/>
    </xf>
    <xf numFmtId="0" fontId="10" fillId="9" borderId="22" xfId="1" applyFill="1" applyBorder="1" applyAlignment="1" applyProtection="1">
      <alignment horizontal="center" vertical="center" wrapText="1"/>
      <protection hidden="1"/>
    </xf>
    <xf numFmtId="0" fontId="10" fillId="9" borderId="0" xfId="1" applyFill="1" applyBorder="1" applyAlignment="1" applyProtection="1">
      <alignment horizontal="center" vertical="center" wrapText="1"/>
      <protection hidden="1"/>
    </xf>
    <xf numFmtId="0" fontId="10" fillId="9" borderId="18" xfId="1" applyFill="1" applyBorder="1" applyAlignment="1" applyProtection="1">
      <alignment horizontal="center" vertical="center" wrapText="1"/>
      <protection hidden="1"/>
    </xf>
    <xf numFmtId="0" fontId="3" fillId="0" borderId="19" xfId="0" applyFont="1" applyBorder="1" applyAlignment="1" applyProtection="1">
      <alignment horizontal="center" wrapText="1"/>
      <protection hidden="1"/>
    </xf>
    <xf numFmtId="0" fontId="3" fillId="0" borderId="20" xfId="0" applyFont="1" applyBorder="1" applyAlignment="1" applyProtection="1">
      <alignment horizontal="center" wrapText="1"/>
      <protection hidden="1"/>
    </xf>
    <xf numFmtId="0" fontId="3" fillId="0" borderId="21" xfId="0" applyFont="1" applyBorder="1" applyAlignment="1" applyProtection="1">
      <alignment horizontal="center" wrapText="1"/>
      <protection hidden="1"/>
    </xf>
    <xf numFmtId="0" fontId="3" fillId="0" borderId="22" xfId="0" applyFont="1" applyBorder="1" applyAlignment="1" applyProtection="1">
      <alignment horizontal="center" wrapText="1"/>
      <protection hidden="1"/>
    </xf>
    <xf numFmtId="0" fontId="3" fillId="0" borderId="0" xfId="0" applyFont="1" applyAlignment="1" applyProtection="1">
      <alignment horizontal="center" wrapText="1"/>
      <protection hidden="1"/>
    </xf>
    <xf numFmtId="0" fontId="3" fillId="0" borderId="18" xfId="0" applyFont="1" applyBorder="1" applyAlignment="1" applyProtection="1">
      <alignment horizontal="center" wrapText="1"/>
      <protection hidden="1"/>
    </xf>
    <xf numFmtId="0" fontId="3" fillId="0" borderId="22" xfId="0" applyFont="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3" fillId="0" borderId="18" xfId="0" applyFont="1" applyBorder="1" applyAlignment="1" applyProtection="1">
      <alignment horizontal="center" vertical="center" wrapText="1"/>
      <protection hidden="1"/>
    </xf>
    <xf numFmtId="0" fontId="3" fillId="8" borderId="1" xfId="0" applyFont="1" applyFill="1" applyBorder="1" applyAlignment="1" applyProtection="1">
      <alignment horizontal="center" vertical="center"/>
      <protection hidden="1"/>
    </xf>
    <xf numFmtId="0" fontId="3" fillId="9" borderId="1" xfId="0" applyFont="1" applyFill="1" applyBorder="1" applyAlignment="1" applyProtection="1">
      <alignment horizontal="center" vertical="center"/>
      <protection hidden="1"/>
    </xf>
    <xf numFmtId="14" fontId="19" fillId="0" borderId="0" xfId="0" applyNumberFormat="1" applyFont="1" applyAlignment="1" applyProtection="1">
      <alignment horizontal="center" vertical="center"/>
      <protection hidden="1"/>
    </xf>
    <xf numFmtId="0" fontId="3" fillId="8" borderId="9" xfId="0" applyFont="1" applyFill="1" applyBorder="1" applyAlignment="1" applyProtection="1">
      <alignment horizontal="center" vertical="center"/>
      <protection hidden="1"/>
    </xf>
    <xf numFmtId="0" fontId="3" fillId="8" borderId="11" xfId="0" applyFont="1" applyFill="1" applyBorder="1" applyAlignment="1" applyProtection="1">
      <alignment horizontal="center" vertical="center"/>
      <protection hidden="1"/>
    </xf>
    <xf numFmtId="0" fontId="3" fillId="0" borderId="16" xfId="0" applyFont="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3" fillId="13" borderId="40" xfId="0" applyFont="1" applyFill="1" applyBorder="1" applyAlignment="1" applyProtection="1">
      <alignment horizontal="center" vertical="center" wrapText="1"/>
      <protection hidden="1"/>
    </xf>
    <xf numFmtId="0" fontId="3" fillId="13" borderId="39" xfId="0" applyFont="1" applyFill="1" applyBorder="1" applyAlignment="1" applyProtection="1">
      <alignment horizontal="center" vertical="center" wrapText="1"/>
      <protection hidden="1"/>
    </xf>
    <xf numFmtId="0" fontId="3" fillId="13" borderId="41" xfId="0" applyFont="1" applyFill="1" applyBorder="1" applyAlignment="1" applyProtection="1">
      <alignment horizontal="center" vertical="center" wrapText="1"/>
      <protection hidden="1"/>
    </xf>
    <xf numFmtId="0" fontId="19" fillId="0" borderId="16" xfId="0" applyFont="1" applyBorder="1" applyAlignment="1" applyProtection="1">
      <alignment horizontal="center" vertical="center"/>
      <protection hidden="1"/>
    </xf>
    <xf numFmtId="0" fontId="3" fillId="8" borderId="15" xfId="0" applyFont="1" applyFill="1" applyBorder="1" applyAlignment="1" applyProtection="1">
      <alignment horizontal="center" vertical="center"/>
      <protection hidden="1"/>
    </xf>
    <xf numFmtId="0" fontId="3" fillId="8" borderId="13" xfId="0" applyFont="1" applyFill="1" applyBorder="1" applyAlignment="1" applyProtection="1">
      <alignment horizontal="center" vertical="center"/>
      <protection hidden="1"/>
    </xf>
    <xf numFmtId="0" fontId="3" fillId="8" borderId="15" xfId="0" applyFont="1" applyFill="1" applyBorder="1" applyAlignment="1" applyProtection="1">
      <alignment horizontal="center" vertical="center" wrapText="1"/>
      <protection hidden="1"/>
    </xf>
    <xf numFmtId="0" fontId="3" fillId="8" borderId="13" xfId="0" applyFont="1" applyFill="1" applyBorder="1" applyAlignment="1" applyProtection="1">
      <alignment horizontal="center" vertical="center" wrapText="1"/>
      <protection hidden="1"/>
    </xf>
    <xf numFmtId="0" fontId="31" fillId="0" borderId="0" xfId="0" applyFont="1" applyAlignment="1" applyProtection="1">
      <alignment horizontal="center" vertical="center" wrapText="1"/>
      <protection hidden="1"/>
    </xf>
    <xf numFmtId="17" fontId="9" fillId="0" borderId="0" xfId="0" applyNumberFormat="1" applyFont="1" applyAlignment="1" applyProtection="1">
      <alignment horizontal="center" vertical="center"/>
      <protection hidden="1"/>
    </xf>
    <xf numFmtId="0" fontId="14" fillId="0" borderId="0" xfId="2" applyBorder="1" applyAlignment="1" applyProtection="1">
      <alignment horizontal="center" vertical="center"/>
      <protection hidden="1"/>
    </xf>
    <xf numFmtId="0" fontId="0" fillId="9" borderId="0" xfId="0" applyFill="1" applyAlignment="1" applyProtection="1">
      <alignment horizontal="center" vertical="center" wrapText="1"/>
      <protection hidden="1"/>
    </xf>
    <xf numFmtId="0" fontId="17" fillId="9" borderId="0" xfId="0" applyFont="1" applyFill="1" applyAlignment="1" applyProtection="1">
      <alignment horizontal="center" vertical="center" wrapText="1"/>
      <protection hidden="1"/>
    </xf>
    <xf numFmtId="0" fontId="0" fillId="0" borderId="0" xfId="0" applyAlignment="1">
      <alignment horizontal="center" vertical="center"/>
    </xf>
    <xf numFmtId="0" fontId="0" fillId="0" borderId="4" xfId="0" applyBorder="1" applyAlignment="1" applyProtection="1">
      <alignment horizontal="center" vertical="center" wrapText="1"/>
      <protection hidden="1"/>
    </xf>
    <xf numFmtId="0" fontId="0" fillId="0" borderId="5" xfId="0" applyBorder="1" applyAlignment="1" applyProtection="1">
      <alignment horizontal="center" vertical="center" wrapText="1"/>
      <protection hidden="1"/>
    </xf>
    <xf numFmtId="0" fontId="32" fillId="0" borderId="0" xfId="0" applyFont="1" applyAlignment="1" applyProtection="1">
      <alignment horizontal="left" vertical="center"/>
      <protection hidden="1"/>
    </xf>
    <xf numFmtId="0" fontId="32" fillId="0" borderId="0" xfId="0" applyFont="1" applyAlignment="1" applyProtection="1">
      <alignment horizontal="left" vertical="center" wrapText="1"/>
      <protection hidden="1"/>
    </xf>
    <xf numFmtId="0" fontId="3" fillId="0" borderId="4" xfId="0" applyFont="1" applyBorder="1" applyAlignment="1" applyProtection="1">
      <alignment horizontal="center" vertical="center" wrapText="1"/>
      <protection hidden="1"/>
    </xf>
    <xf numFmtId="0" fontId="3" fillId="0" borderId="5" xfId="0" applyFont="1" applyBorder="1" applyAlignment="1" applyProtection="1">
      <alignment horizontal="center" vertical="center" wrapText="1"/>
      <protection hidden="1"/>
    </xf>
    <xf numFmtId="0" fontId="3" fillId="0" borderId="2" xfId="0" applyFont="1" applyBorder="1" applyAlignment="1" applyProtection="1">
      <alignment horizontal="center" vertical="center" wrapText="1"/>
      <protection hidden="1"/>
    </xf>
    <xf numFmtId="0" fontId="21" fillId="0" borderId="0" xfId="0" applyFont="1" applyAlignment="1">
      <alignment horizontal="left" vertical="top" wrapText="1"/>
    </xf>
  </cellXfs>
  <cellStyles count="4">
    <cellStyle name="20 % - Akzent5" xfId="1" builtinId="46"/>
    <cellStyle name="Erklärender Text" xfId="3" builtinId="53"/>
    <cellStyle name="Link" xfId="2" builtinId="8"/>
    <cellStyle name="Standard" xfId="0" builtinId="0"/>
  </cellStyles>
  <dxfs count="42">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ont>
        <color theme="0" tint="-0.499984740745262"/>
      </font>
      <fill>
        <patternFill>
          <bgColor theme="0" tint="-0.24994659260841701"/>
        </patternFill>
      </fill>
    </dxf>
    <dxf>
      <font>
        <color theme="0" tint="-0.24994659260841701"/>
      </font>
      <fill>
        <patternFill>
          <bgColor theme="0" tint="-0.24994659260841701"/>
        </patternFill>
      </fill>
    </dxf>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ill>
        <patternFill>
          <bgColor rgb="FFFF3E11"/>
        </patternFill>
      </fill>
    </dxf>
    <dxf>
      <fill>
        <patternFill>
          <bgColor theme="5" tint="0.39994506668294322"/>
        </patternFill>
      </fill>
    </dxf>
    <dxf>
      <fill>
        <patternFill>
          <bgColor rgb="FF92D050"/>
        </patternFill>
      </fill>
    </dxf>
    <dxf>
      <fill>
        <patternFill>
          <bgColor rgb="FFFF3E11"/>
        </patternFill>
      </fill>
    </dxf>
    <dxf>
      <fill>
        <patternFill>
          <bgColor theme="5" tint="0.39994506668294322"/>
        </patternFill>
      </fill>
    </dxf>
    <dxf>
      <fill>
        <patternFill>
          <bgColor rgb="FF92D050"/>
        </patternFill>
      </fill>
    </dxf>
    <dxf>
      <fill>
        <patternFill>
          <bgColor theme="5" tint="0.39994506668294322"/>
        </patternFill>
      </fill>
    </dxf>
    <dxf>
      <fill>
        <patternFill>
          <bgColor rgb="FFFF3E11"/>
        </patternFill>
      </fill>
    </dxf>
    <dxf>
      <fill>
        <patternFill>
          <bgColor rgb="FF92D050"/>
        </patternFill>
      </fill>
    </dxf>
    <dxf>
      <fill>
        <patternFill>
          <bgColor rgb="FFFF3E11"/>
        </patternFill>
      </fill>
    </dxf>
    <dxf>
      <fill>
        <patternFill>
          <bgColor theme="5" tint="0.39994506668294322"/>
        </patternFill>
      </fill>
    </dxf>
    <dxf>
      <fill>
        <patternFill>
          <bgColor rgb="FF92D050"/>
        </patternFill>
      </fill>
    </dxf>
    <dxf>
      <fill>
        <patternFill>
          <bgColor rgb="FFFF3E11"/>
        </patternFill>
      </fill>
    </dxf>
    <dxf>
      <fill>
        <patternFill>
          <bgColor theme="5" tint="0.39994506668294322"/>
        </patternFill>
      </fill>
    </dxf>
    <dxf>
      <fill>
        <patternFill>
          <bgColor rgb="FF92D050"/>
        </patternFill>
      </fill>
    </dxf>
    <dxf>
      <font>
        <color auto="1"/>
      </font>
      <fill>
        <patternFill>
          <bgColor rgb="FFFF3E11"/>
        </patternFill>
      </fill>
    </dxf>
    <dxf>
      <fill>
        <patternFill>
          <bgColor theme="5" tint="0.39994506668294322"/>
        </patternFill>
      </fill>
    </dxf>
    <dxf>
      <fill>
        <patternFill>
          <bgColor rgb="FF92D050"/>
        </patternFill>
      </fill>
    </dxf>
  </dxfs>
  <tableStyles count="0" defaultTableStyle="TableStyleMedium2" defaultPivotStyle="PivotStyleMedium9"/>
  <colors>
    <mruColors>
      <color rgb="FFFAA8CB"/>
      <color rgb="FFF3277E"/>
      <color rgb="FFCFE4C2"/>
      <color rgb="FFF2F2F2"/>
      <color rgb="FFDDECD4"/>
      <color rgb="FFEAEAEA"/>
      <color rgb="FFFF3E11"/>
      <color rgb="FFFF3E3E"/>
      <color rgb="FF8A0000"/>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22/10/relationships/richValueRel" Target="richData/richValueRel.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microsoft.com/office/2017/06/relationships/rdRichValueStructure" Target="richData/rdrichvaluestructure.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microsoft.com/office/2017/06/relationships/rdRichValue" Target="richData/rdrichvalue.xml"/><Relationship Id="rId30"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1" Type="http://schemas.openxmlformats.org/officeDocument/2006/relationships/image" Target="../media/image57.png"/></Relationships>
</file>

<file path=xl/charts/_rels/chart1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2.xml.rels><?xml version="1.0" encoding="UTF-8" standalone="yes"?>
<Relationships xmlns="http://schemas.openxmlformats.org/package/2006/relationships"><Relationship Id="rId1" Type="http://schemas.openxmlformats.org/officeDocument/2006/relationships/image" Target="../media/image57.png"/></Relationships>
</file>

<file path=xl/charts/_rels/chart13.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4.xml.rels><?xml version="1.0" encoding="UTF-8" standalone="yes"?>
<Relationships xmlns="http://schemas.openxmlformats.org/package/2006/relationships"><Relationship Id="rId1" Type="http://schemas.openxmlformats.org/officeDocument/2006/relationships/image" Target="../media/image57.png"/></Relationships>
</file>

<file path=xl/charts/_rels/chart15.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6.xml.rels><?xml version="1.0" encoding="UTF-8" standalone="yes"?>
<Relationships xmlns="http://schemas.openxmlformats.org/package/2006/relationships"><Relationship Id="rId1" Type="http://schemas.openxmlformats.org/officeDocument/2006/relationships/image" Target="../media/image57.png"/></Relationships>
</file>

<file path=xl/charts/_rels/chart17.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8.xml.rels><?xml version="1.0" encoding="UTF-8" standalone="yes"?>
<Relationships xmlns="http://schemas.openxmlformats.org/package/2006/relationships"><Relationship Id="rId1" Type="http://schemas.openxmlformats.org/officeDocument/2006/relationships/image" Target="../media/image57.png"/></Relationships>
</file>

<file path=xl/charts/_rels/chart19.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1" Type="http://schemas.openxmlformats.org/officeDocument/2006/relationships/image" Target="../media/image57.png"/></Relationships>
</file>

<file path=xl/charts/_rels/chart20.xml.rels><?xml version="1.0" encoding="UTF-8" standalone="yes"?>
<Relationships xmlns="http://schemas.openxmlformats.org/package/2006/relationships"><Relationship Id="rId1" Type="http://schemas.openxmlformats.org/officeDocument/2006/relationships/image" Target="../media/image57.png"/></Relationships>
</file>

<file path=xl/charts/_rels/chart2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2.xml.rels><?xml version="1.0" encoding="UTF-8" standalone="yes"?>
<Relationships xmlns="http://schemas.openxmlformats.org/package/2006/relationships"><Relationship Id="rId1" Type="http://schemas.openxmlformats.org/officeDocument/2006/relationships/image" Target="../media/image57.png"/></Relationships>
</file>

<file path=xl/charts/_rels/chart2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4.xml.rels><?xml version="1.0" encoding="UTF-8" standalone="yes"?>
<Relationships xmlns="http://schemas.openxmlformats.org/package/2006/relationships"><Relationship Id="rId1" Type="http://schemas.openxmlformats.org/officeDocument/2006/relationships/image" Target="../media/image57.png"/></Relationships>
</file>

<file path=xl/charts/_rels/chart25.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6.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1" Type="http://schemas.openxmlformats.org/officeDocument/2006/relationships/image" Target="../media/image57.png"/></Relationships>
</file>

<file path=xl/charts/_rels/chart5.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1" Type="http://schemas.openxmlformats.org/officeDocument/2006/relationships/image" Target="../media/image57.png"/></Relationships>
</file>

<file path=xl/charts/_rels/chart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1" Type="http://schemas.openxmlformats.org/officeDocument/2006/relationships/image" Target="../media/image57.png"/></Relationships>
</file>

<file path=xl/charts/_rels/chart9.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Jan!$AP$3</c:f>
          <c:strCache>
            <c:ptCount val="1"/>
            <c:pt idx="0">
              <c:v>Number of Bowel Movements January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109E-4F84-B8B1-85A75E163FF9}"/>
              </c:ext>
            </c:extLst>
          </c:dPt>
          <c:dPt>
            <c:idx val="1"/>
            <c:invertIfNegative val="0"/>
            <c:bubble3D val="0"/>
            <c:spPr>
              <a:solidFill>
                <a:srgbClr val="00B050"/>
              </a:solidFill>
              <a:ln>
                <a:noFill/>
              </a:ln>
              <a:effectLst/>
            </c:spPr>
            <c:extLst>
              <c:ext xmlns:c16="http://schemas.microsoft.com/office/drawing/2014/chart" uri="{C3380CC4-5D6E-409C-BE32-E72D297353CC}">
                <c16:uniqueId val="{00000003-109E-4F84-B8B1-85A75E163FF9}"/>
              </c:ext>
            </c:extLst>
          </c:dPt>
          <c:dPt>
            <c:idx val="2"/>
            <c:invertIfNegative val="0"/>
            <c:bubble3D val="0"/>
            <c:spPr>
              <a:solidFill>
                <a:srgbClr val="FF0000"/>
              </a:solidFill>
              <a:ln>
                <a:noFill/>
              </a:ln>
              <a:effectLst/>
            </c:spPr>
            <c:extLst>
              <c:ext xmlns:c16="http://schemas.microsoft.com/office/drawing/2014/chart" uri="{C3380CC4-5D6E-409C-BE32-E72D297353CC}">
                <c16:uniqueId val="{00000005-109E-4F84-B8B1-85A75E163FF9}"/>
              </c:ext>
            </c:extLst>
          </c:dPt>
          <c:dPt>
            <c:idx val="3"/>
            <c:invertIfNegative val="0"/>
            <c:bubble3D val="0"/>
            <c:spPr>
              <a:solidFill>
                <a:srgbClr val="0070C0"/>
              </a:solidFill>
              <a:ln>
                <a:noFill/>
              </a:ln>
              <a:effectLst/>
            </c:spPr>
            <c:extLst>
              <c:ext xmlns:c16="http://schemas.microsoft.com/office/drawing/2014/chart" uri="{C3380CC4-5D6E-409C-BE32-E72D297353CC}">
                <c16:uniqueId val="{00000007-109E-4F84-B8B1-85A75E163FF9}"/>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109E-4F84-B8B1-85A75E163FF9}"/>
              </c:ext>
            </c:extLst>
          </c:dPt>
          <c:dPt>
            <c:idx val="5"/>
            <c:invertIfNegative val="0"/>
            <c:bubble3D val="0"/>
            <c:spPr>
              <a:solidFill>
                <a:srgbClr val="FFC000"/>
              </a:solidFill>
              <a:ln>
                <a:noFill/>
              </a:ln>
              <a:effectLst/>
            </c:spPr>
            <c:extLst>
              <c:ext xmlns:c16="http://schemas.microsoft.com/office/drawing/2014/chart" uri="{C3380CC4-5D6E-409C-BE32-E72D297353CC}">
                <c16:uniqueId val="{0000000B-109E-4F84-B8B1-85A75E163FF9}"/>
              </c:ext>
            </c:extLst>
          </c:dPt>
          <c:dPt>
            <c:idx val="6"/>
            <c:invertIfNegative val="0"/>
            <c:bubble3D val="0"/>
            <c:spPr>
              <a:solidFill>
                <a:srgbClr val="FC809B"/>
              </a:solidFill>
              <a:ln>
                <a:noFill/>
              </a:ln>
              <a:effectLst/>
            </c:spPr>
            <c:extLst>
              <c:ext xmlns:c16="http://schemas.microsoft.com/office/drawing/2014/chart" uri="{C3380CC4-5D6E-409C-BE32-E72D297353CC}">
                <c16:uniqueId val="{0000000D-109E-4F84-B8B1-85A75E163FF9}"/>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109E-4F84-B8B1-85A75E163FF9}"/>
              </c:ext>
            </c:extLst>
          </c:dPt>
          <c:cat>
            <c:strRef>
              <c:f>Jan!$AI$3:$AI$11</c:f>
              <c:strCache>
                <c:ptCount val="9"/>
                <c:pt idx="0">
                  <c:v>None, Type 1 or Type 2</c:v>
                </c:pt>
                <c:pt idx="1">
                  <c:v>Type 3  or Type 4</c:v>
                </c:pt>
                <c:pt idx="2">
                  <c:v>Type 5 - Type 7 or mushy</c:v>
                </c:pt>
                <c:pt idx="3">
                  <c:v>Slippery, soft, sticky</c:v>
                </c:pt>
                <c:pt idx="4">
                  <c:v>Slimy</c:v>
                </c:pt>
                <c:pt idx="5">
                  <c:v>Greasy</c:v>
                </c:pt>
                <c:pt idx="6">
                  <c:v>Pen-shaped</c:v>
                </c:pt>
                <c:pt idx="7">
                  <c:v>Bloody</c:v>
                </c:pt>
                <c:pt idx="8">
                  <c:v>Other</c:v>
                </c:pt>
              </c:strCache>
            </c:strRef>
          </c:cat>
          <c:val>
            <c:numRef>
              <c:f>Jan!$AK$3:$AK$11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109E-4F84-B8B1-85A75E163FF9}"/>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Days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May!$AP$2</c:f>
          <c:strCache>
            <c:ptCount val="1"/>
            <c:pt idx="0">
              <c:v>Condition &amp; Stress May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May!$T$1</c:f>
              <c:strCache>
                <c:ptCount val="1"/>
                <c:pt idx="0">
                  <c:v>Physical condition</c:v>
                </c:pt>
              </c:strCache>
            </c:strRef>
          </c:tx>
          <c:spPr>
            <a:solidFill>
              <a:srgbClr val="00B050">
                <a:alpha val="25000"/>
              </a:srgbClr>
            </a:solidFill>
            <a:ln w="15875">
              <a:noFill/>
              <a:prstDash val="sysDash"/>
            </a:ln>
            <a:effectLst/>
          </c:spPr>
          <c:val>
            <c:numRef>
              <c:f>May!$T$3:$T$33</c:f>
              <c:numCache>
                <c:formatCode>General</c:formatCode>
                <c:ptCount val="31"/>
              </c:numCache>
            </c:numRef>
          </c:val>
          <c:extLst>
            <c:ext xmlns:c16="http://schemas.microsoft.com/office/drawing/2014/chart" uri="{C3380CC4-5D6E-409C-BE32-E72D297353CC}">
              <c16:uniqueId val="{00000000-43A1-4B2F-8F7C-5601DB4A5E5F}"/>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May!$S$1</c:f>
              <c:strCache>
                <c:ptCount val="1"/>
                <c:pt idx="0">
                  <c:v>Stress</c:v>
                </c:pt>
              </c:strCache>
            </c:strRef>
          </c:tx>
          <c:spPr>
            <a:solidFill>
              <a:srgbClr val="FF0000"/>
            </a:solidFill>
            <a:ln>
              <a:noFill/>
            </a:ln>
            <a:effectLst/>
          </c:spPr>
          <c:invertIfNegative val="0"/>
          <c:val>
            <c:numRef>
              <c:f>May!$AB$3:$AB$33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2-43A1-4B2F-8F7C-5601DB4A5E5F}"/>
            </c:ext>
          </c:extLst>
        </c:ser>
        <c:ser>
          <c:idx val="3"/>
          <c:order val="3"/>
          <c:tx>
            <c:strRef>
              <c:f>May!$P$1</c:f>
              <c:strCache>
                <c:ptCount val="1"/>
                <c:pt idx="0">
                  <c:v>Symptoms severity </c:v>
                </c:pt>
              </c:strCache>
            </c:strRef>
          </c:tx>
          <c:spPr>
            <a:solidFill>
              <a:srgbClr val="623012"/>
            </a:solidFill>
            <a:ln>
              <a:noFill/>
            </a:ln>
            <a:effectLst/>
          </c:spPr>
          <c:invertIfNegative val="0"/>
          <c:val>
            <c:numRef>
              <c:f>May!$AE$3:$AE$33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3-43A1-4B2F-8F7C-5601DB4A5E5F}"/>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May!$V$1</c:f>
              <c:strCache>
                <c:ptCount val="1"/>
                <c:pt idx="0">
                  <c:v>Mental condition</c:v>
                </c:pt>
              </c:strCache>
            </c:strRef>
          </c:tx>
          <c:spPr>
            <a:ln w="22225" cap="rnd">
              <a:solidFill>
                <a:srgbClr val="00B0F0">
                  <a:alpha val="63000"/>
                </a:srgbClr>
              </a:solidFill>
              <a:prstDash val="sysDash"/>
              <a:round/>
            </a:ln>
            <a:effectLst/>
          </c:spPr>
          <c:marker>
            <c:symbol val="none"/>
          </c:marker>
          <c:val>
            <c:numRef>
              <c:f>May!$V$3:$V$33</c:f>
              <c:numCache>
                <c:formatCode>General</c:formatCode>
                <c:ptCount val="31"/>
              </c:numCache>
            </c:numRef>
          </c:val>
          <c:smooth val="0"/>
          <c:extLst>
            <c:ext xmlns:c16="http://schemas.microsoft.com/office/drawing/2014/chart" uri="{C3380CC4-5D6E-409C-BE32-E72D297353CC}">
              <c16:uniqueId val="{00000001-43A1-4B2F-8F7C-5601DB4A5E5F}"/>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May!$AC$1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May!$AC$3:$AC$33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43A1-4B2F-8F7C-5601DB4A5E5F}"/>
            </c:ext>
          </c:extLst>
        </c:ser>
        <c:dLbls>
          <c:showLegendKey val="0"/>
          <c:showVal val="0"/>
          <c:showCatName val="0"/>
          <c:showSerName val="0"/>
          <c:showPercent val="0"/>
          <c:showBubbleSize val="0"/>
        </c:dLbls>
        <c:marker val="1"/>
        <c:smooth val="0"/>
        <c:axId val="673292991"/>
        <c:axId val="673295391"/>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673295391"/>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73292991"/>
        <c:crosses val="max"/>
        <c:crossBetween val="between"/>
      </c:valAx>
      <c:catAx>
        <c:axId val="673292991"/>
        <c:scaling>
          <c:orientation val="minMax"/>
        </c:scaling>
        <c:delete val="1"/>
        <c:axPos val="b"/>
        <c:majorTickMark val="out"/>
        <c:minorTickMark val="none"/>
        <c:tickLblPos val="nextTo"/>
        <c:crossAx val="673295391"/>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Jun!$AP$3</c:f>
          <c:strCache>
            <c:ptCount val="1"/>
            <c:pt idx="0">
              <c:v>Number of Bowel Movements June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F1CD-436D-8C7D-41A400564D35}"/>
              </c:ext>
            </c:extLst>
          </c:dPt>
          <c:dPt>
            <c:idx val="1"/>
            <c:invertIfNegative val="0"/>
            <c:bubble3D val="0"/>
            <c:spPr>
              <a:solidFill>
                <a:srgbClr val="00B050"/>
              </a:solidFill>
              <a:ln>
                <a:noFill/>
              </a:ln>
              <a:effectLst/>
            </c:spPr>
            <c:extLst>
              <c:ext xmlns:c16="http://schemas.microsoft.com/office/drawing/2014/chart" uri="{C3380CC4-5D6E-409C-BE32-E72D297353CC}">
                <c16:uniqueId val="{00000003-F1CD-436D-8C7D-41A400564D35}"/>
              </c:ext>
            </c:extLst>
          </c:dPt>
          <c:dPt>
            <c:idx val="2"/>
            <c:invertIfNegative val="0"/>
            <c:bubble3D val="0"/>
            <c:spPr>
              <a:solidFill>
                <a:srgbClr val="FF0000"/>
              </a:solidFill>
              <a:ln>
                <a:noFill/>
              </a:ln>
              <a:effectLst/>
            </c:spPr>
            <c:extLst>
              <c:ext xmlns:c16="http://schemas.microsoft.com/office/drawing/2014/chart" uri="{C3380CC4-5D6E-409C-BE32-E72D297353CC}">
                <c16:uniqueId val="{00000005-F1CD-436D-8C7D-41A400564D35}"/>
              </c:ext>
            </c:extLst>
          </c:dPt>
          <c:dPt>
            <c:idx val="3"/>
            <c:invertIfNegative val="0"/>
            <c:bubble3D val="0"/>
            <c:spPr>
              <a:solidFill>
                <a:srgbClr val="0070C0"/>
              </a:solidFill>
              <a:ln>
                <a:noFill/>
              </a:ln>
              <a:effectLst/>
            </c:spPr>
            <c:extLst>
              <c:ext xmlns:c16="http://schemas.microsoft.com/office/drawing/2014/chart" uri="{C3380CC4-5D6E-409C-BE32-E72D297353CC}">
                <c16:uniqueId val="{00000007-F1CD-436D-8C7D-41A400564D35}"/>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F1CD-436D-8C7D-41A400564D35}"/>
              </c:ext>
            </c:extLst>
          </c:dPt>
          <c:dPt>
            <c:idx val="5"/>
            <c:invertIfNegative val="0"/>
            <c:bubble3D val="0"/>
            <c:spPr>
              <a:solidFill>
                <a:srgbClr val="FFC000"/>
              </a:solidFill>
              <a:ln>
                <a:noFill/>
              </a:ln>
              <a:effectLst/>
            </c:spPr>
            <c:extLst>
              <c:ext xmlns:c16="http://schemas.microsoft.com/office/drawing/2014/chart" uri="{C3380CC4-5D6E-409C-BE32-E72D297353CC}">
                <c16:uniqueId val="{0000000B-F1CD-436D-8C7D-41A400564D35}"/>
              </c:ext>
            </c:extLst>
          </c:dPt>
          <c:dPt>
            <c:idx val="6"/>
            <c:invertIfNegative val="0"/>
            <c:bubble3D val="0"/>
            <c:spPr>
              <a:solidFill>
                <a:srgbClr val="FC809B"/>
              </a:solidFill>
              <a:ln>
                <a:noFill/>
              </a:ln>
              <a:effectLst/>
            </c:spPr>
            <c:extLst>
              <c:ext xmlns:c16="http://schemas.microsoft.com/office/drawing/2014/chart" uri="{C3380CC4-5D6E-409C-BE32-E72D297353CC}">
                <c16:uniqueId val="{0000000D-F1CD-436D-8C7D-41A400564D35}"/>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F1CD-436D-8C7D-41A400564D35}"/>
              </c:ext>
            </c:extLst>
          </c:dPt>
          <c:cat>
            <c:strRef>
              <c:f>Jun!$AI$3:$AI$11</c:f>
              <c:strCache>
                <c:ptCount val="9"/>
                <c:pt idx="0">
                  <c:v>None, Type 1 or Type 2</c:v>
                </c:pt>
                <c:pt idx="1">
                  <c:v>Type 3  or Type 4</c:v>
                </c:pt>
                <c:pt idx="2">
                  <c:v>Type 5 - Type 7 or mushy</c:v>
                </c:pt>
                <c:pt idx="3">
                  <c:v>Slippery, soft, sticky</c:v>
                </c:pt>
                <c:pt idx="4">
                  <c:v>Slimy</c:v>
                </c:pt>
                <c:pt idx="5">
                  <c:v>Greasy</c:v>
                </c:pt>
                <c:pt idx="6">
                  <c:v>Pen-shaped</c:v>
                </c:pt>
                <c:pt idx="7">
                  <c:v>Bloody</c:v>
                </c:pt>
                <c:pt idx="8">
                  <c:v>Other</c:v>
                </c:pt>
              </c:strCache>
            </c:strRef>
          </c:cat>
          <c:val>
            <c:numRef>
              <c:f>Jun!$AK$3:$AK$11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F1CD-436D-8C7D-41A400564D35}"/>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Days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Jun!$AP$2</c:f>
          <c:strCache>
            <c:ptCount val="1"/>
            <c:pt idx="0">
              <c:v>Condition &amp; Stress June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Jun!$T$1</c:f>
              <c:strCache>
                <c:ptCount val="1"/>
                <c:pt idx="0">
                  <c:v>Physical condition</c:v>
                </c:pt>
              </c:strCache>
            </c:strRef>
          </c:tx>
          <c:spPr>
            <a:solidFill>
              <a:srgbClr val="00B050">
                <a:alpha val="25000"/>
              </a:srgbClr>
            </a:solidFill>
            <a:ln w="15875">
              <a:noFill/>
              <a:prstDash val="sysDash"/>
            </a:ln>
            <a:effectLst/>
          </c:spPr>
          <c:val>
            <c:numRef>
              <c:f>Jun!$T$3:$T$32</c:f>
              <c:numCache>
                <c:formatCode>General</c:formatCode>
                <c:ptCount val="30"/>
              </c:numCache>
            </c:numRef>
          </c:val>
          <c:extLst>
            <c:ext xmlns:c16="http://schemas.microsoft.com/office/drawing/2014/chart" uri="{C3380CC4-5D6E-409C-BE32-E72D297353CC}">
              <c16:uniqueId val="{00000000-1B29-4811-BE41-FD98DE66BC42}"/>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Jun!$S$1</c:f>
              <c:strCache>
                <c:ptCount val="1"/>
                <c:pt idx="0">
                  <c:v>Stress</c:v>
                </c:pt>
              </c:strCache>
            </c:strRef>
          </c:tx>
          <c:spPr>
            <a:solidFill>
              <a:srgbClr val="FF0000"/>
            </a:solidFill>
            <a:ln>
              <a:noFill/>
            </a:ln>
            <a:effectLst/>
          </c:spPr>
          <c:invertIfNegative val="0"/>
          <c:val>
            <c:numRef>
              <c:f>Jun!$AB$3:$AB$32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2-1B29-4811-BE41-FD98DE66BC42}"/>
            </c:ext>
          </c:extLst>
        </c:ser>
        <c:ser>
          <c:idx val="3"/>
          <c:order val="3"/>
          <c:tx>
            <c:strRef>
              <c:f>Jun!$P$1</c:f>
              <c:strCache>
                <c:ptCount val="1"/>
                <c:pt idx="0">
                  <c:v>Symptoms severity </c:v>
                </c:pt>
              </c:strCache>
            </c:strRef>
          </c:tx>
          <c:spPr>
            <a:solidFill>
              <a:srgbClr val="623012"/>
            </a:solidFill>
            <a:ln>
              <a:noFill/>
            </a:ln>
            <a:effectLst/>
          </c:spPr>
          <c:invertIfNegative val="0"/>
          <c:val>
            <c:numRef>
              <c:f>Jun!$AE$3:$AE$32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3-1B29-4811-BE41-FD98DE66BC42}"/>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Jun!$V$1</c:f>
              <c:strCache>
                <c:ptCount val="1"/>
                <c:pt idx="0">
                  <c:v>Mental condition</c:v>
                </c:pt>
              </c:strCache>
            </c:strRef>
          </c:tx>
          <c:spPr>
            <a:ln w="22225" cap="rnd">
              <a:solidFill>
                <a:srgbClr val="00B0F0">
                  <a:alpha val="63000"/>
                </a:srgbClr>
              </a:solidFill>
              <a:prstDash val="sysDash"/>
              <a:round/>
            </a:ln>
            <a:effectLst/>
          </c:spPr>
          <c:marker>
            <c:symbol val="none"/>
          </c:marker>
          <c:val>
            <c:numRef>
              <c:f>Jun!$V$3:$V$32</c:f>
              <c:numCache>
                <c:formatCode>General</c:formatCode>
                <c:ptCount val="30"/>
              </c:numCache>
            </c:numRef>
          </c:val>
          <c:smooth val="0"/>
          <c:extLst>
            <c:ext xmlns:c16="http://schemas.microsoft.com/office/drawing/2014/chart" uri="{C3380CC4-5D6E-409C-BE32-E72D297353CC}">
              <c16:uniqueId val="{00000001-1B29-4811-BE41-FD98DE66BC42}"/>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Jun!$AC$1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Jun!$AC$3:$AC$32</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4-1B29-4811-BE41-FD98DE66BC42}"/>
            </c:ext>
          </c:extLst>
        </c:ser>
        <c:dLbls>
          <c:showLegendKey val="0"/>
          <c:showVal val="0"/>
          <c:showCatName val="0"/>
          <c:showSerName val="0"/>
          <c:showPercent val="0"/>
          <c:showBubbleSize val="0"/>
        </c:dLbls>
        <c:marker val="1"/>
        <c:smooth val="0"/>
        <c:axId val="930058591"/>
        <c:axId val="930058111"/>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930058111"/>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30058591"/>
        <c:crosses val="max"/>
        <c:crossBetween val="between"/>
      </c:valAx>
      <c:catAx>
        <c:axId val="930058591"/>
        <c:scaling>
          <c:orientation val="minMax"/>
        </c:scaling>
        <c:delete val="1"/>
        <c:axPos val="b"/>
        <c:majorTickMark val="out"/>
        <c:minorTickMark val="none"/>
        <c:tickLblPos val="nextTo"/>
        <c:crossAx val="930058111"/>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Jul!$AP$3</c:f>
          <c:strCache>
            <c:ptCount val="1"/>
            <c:pt idx="0">
              <c:v>Number of Bowel Movements July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9B74-48A5-903A-29007C15E01A}"/>
              </c:ext>
            </c:extLst>
          </c:dPt>
          <c:dPt>
            <c:idx val="1"/>
            <c:invertIfNegative val="0"/>
            <c:bubble3D val="0"/>
            <c:spPr>
              <a:solidFill>
                <a:srgbClr val="00B050"/>
              </a:solidFill>
              <a:ln>
                <a:noFill/>
              </a:ln>
              <a:effectLst/>
            </c:spPr>
            <c:extLst>
              <c:ext xmlns:c16="http://schemas.microsoft.com/office/drawing/2014/chart" uri="{C3380CC4-5D6E-409C-BE32-E72D297353CC}">
                <c16:uniqueId val="{00000003-9B74-48A5-903A-29007C15E01A}"/>
              </c:ext>
            </c:extLst>
          </c:dPt>
          <c:dPt>
            <c:idx val="2"/>
            <c:invertIfNegative val="0"/>
            <c:bubble3D val="0"/>
            <c:spPr>
              <a:solidFill>
                <a:srgbClr val="FF0000"/>
              </a:solidFill>
              <a:ln>
                <a:noFill/>
              </a:ln>
              <a:effectLst/>
            </c:spPr>
            <c:extLst>
              <c:ext xmlns:c16="http://schemas.microsoft.com/office/drawing/2014/chart" uri="{C3380CC4-5D6E-409C-BE32-E72D297353CC}">
                <c16:uniqueId val="{00000005-9B74-48A5-903A-29007C15E01A}"/>
              </c:ext>
            </c:extLst>
          </c:dPt>
          <c:dPt>
            <c:idx val="3"/>
            <c:invertIfNegative val="0"/>
            <c:bubble3D val="0"/>
            <c:spPr>
              <a:solidFill>
                <a:srgbClr val="0070C0"/>
              </a:solidFill>
              <a:ln>
                <a:noFill/>
              </a:ln>
              <a:effectLst/>
            </c:spPr>
            <c:extLst>
              <c:ext xmlns:c16="http://schemas.microsoft.com/office/drawing/2014/chart" uri="{C3380CC4-5D6E-409C-BE32-E72D297353CC}">
                <c16:uniqueId val="{00000007-9B74-48A5-903A-29007C15E01A}"/>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9B74-48A5-903A-29007C15E01A}"/>
              </c:ext>
            </c:extLst>
          </c:dPt>
          <c:dPt>
            <c:idx val="5"/>
            <c:invertIfNegative val="0"/>
            <c:bubble3D val="0"/>
            <c:spPr>
              <a:solidFill>
                <a:srgbClr val="FFC000"/>
              </a:solidFill>
              <a:ln>
                <a:noFill/>
              </a:ln>
              <a:effectLst/>
            </c:spPr>
            <c:extLst>
              <c:ext xmlns:c16="http://schemas.microsoft.com/office/drawing/2014/chart" uri="{C3380CC4-5D6E-409C-BE32-E72D297353CC}">
                <c16:uniqueId val="{0000000B-9B74-48A5-903A-29007C15E01A}"/>
              </c:ext>
            </c:extLst>
          </c:dPt>
          <c:dPt>
            <c:idx val="6"/>
            <c:invertIfNegative val="0"/>
            <c:bubble3D val="0"/>
            <c:spPr>
              <a:solidFill>
                <a:srgbClr val="FC809B"/>
              </a:solidFill>
              <a:ln>
                <a:noFill/>
              </a:ln>
              <a:effectLst/>
            </c:spPr>
            <c:extLst>
              <c:ext xmlns:c16="http://schemas.microsoft.com/office/drawing/2014/chart" uri="{C3380CC4-5D6E-409C-BE32-E72D297353CC}">
                <c16:uniqueId val="{0000000D-9B74-48A5-903A-29007C15E01A}"/>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9B74-48A5-903A-29007C15E01A}"/>
              </c:ext>
            </c:extLst>
          </c:dPt>
          <c:cat>
            <c:strRef>
              <c:f>Jul!$AI$3:$AI$11</c:f>
              <c:strCache>
                <c:ptCount val="9"/>
                <c:pt idx="0">
                  <c:v>None, Type 1 or Type 2</c:v>
                </c:pt>
                <c:pt idx="1">
                  <c:v>Type 3  or Type 4</c:v>
                </c:pt>
                <c:pt idx="2">
                  <c:v>Type 5 - Type 7 or mushy</c:v>
                </c:pt>
                <c:pt idx="3">
                  <c:v>Slippery, soft, sticky</c:v>
                </c:pt>
                <c:pt idx="4">
                  <c:v>Slimy</c:v>
                </c:pt>
                <c:pt idx="5">
                  <c:v>Greasy</c:v>
                </c:pt>
                <c:pt idx="6">
                  <c:v>Pen-shaped</c:v>
                </c:pt>
                <c:pt idx="7">
                  <c:v>Bloody</c:v>
                </c:pt>
                <c:pt idx="8">
                  <c:v>Other</c:v>
                </c:pt>
              </c:strCache>
            </c:strRef>
          </c:cat>
          <c:val>
            <c:numRef>
              <c:f>Jul!$AK$3:$AK$11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9B74-48A5-903A-29007C15E01A}"/>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Days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Jul!$AP$2</c:f>
          <c:strCache>
            <c:ptCount val="1"/>
            <c:pt idx="0">
              <c:v>Condition &amp; Stress July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Jul!$T$1</c:f>
              <c:strCache>
                <c:ptCount val="1"/>
                <c:pt idx="0">
                  <c:v>Physical condition</c:v>
                </c:pt>
              </c:strCache>
            </c:strRef>
          </c:tx>
          <c:spPr>
            <a:solidFill>
              <a:srgbClr val="00B050">
                <a:alpha val="25000"/>
              </a:srgbClr>
            </a:solidFill>
            <a:ln w="15875">
              <a:noFill/>
              <a:prstDash val="sysDash"/>
            </a:ln>
            <a:effectLst/>
          </c:spPr>
          <c:val>
            <c:numRef>
              <c:f>Jul!$T$3:$T$33</c:f>
              <c:numCache>
                <c:formatCode>General</c:formatCode>
                <c:ptCount val="31"/>
              </c:numCache>
            </c:numRef>
          </c:val>
          <c:extLst>
            <c:ext xmlns:c16="http://schemas.microsoft.com/office/drawing/2014/chart" uri="{C3380CC4-5D6E-409C-BE32-E72D297353CC}">
              <c16:uniqueId val="{00000000-D4C8-47EB-8C8E-D81ECE4EED6D}"/>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Jul!$S$1</c:f>
              <c:strCache>
                <c:ptCount val="1"/>
                <c:pt idx="0">
                  <c:v>Stress</c:v>
                </c:pt>
              </c:strCache>
            </c:strRef>
          </c:tx>
          <c:spPr>
            <a:solidFill>
              <a:srgbClr val="FF0000"/>
            </a:solidFill>
            <a:ln>
              <a:noFill/>
            </a:ln>
            <a:effectLst/>
          </c:spPr>
          <c:invertIfNegative val="0"/>
          <c:val>
            <c:numRef>
              <c:f>Jul!$AB$3:$AB$33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2-D4C8-47EB-8C8E-D81ECE4EED6D}"/>
            </c:ext>
          </c:extLst>
        </c:ser>
        <c:ser>
          <c:idx val="3"/>
          <c:order val="3"/>
          <c:tx>
            <c:strRef>
              <c:f>Jul!$P$1</c:f>
              <c:strCache>
                <c:ptCount val="1"/>
                <c:pt idx="0">
                  <c:v>Symptoms severity </c:v>
                </c:pt>
              </c:strCache>
            </c:strRef>
          </c:tx>
          <c:spPr>
            <a:solidFill>
              <a:srgbClr val="623012"/>
            </a:solidFill>
            <a:ln>
              <a:noFill/>
            </a:ln>
            <a:effectLst/>
          </c:spPr>
          <c:invertIfNegative val="0"/>
          <c:val>
            <c:numRef>
              <c:f>Jul!$AE$3:$AE$33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3-D4C8-47EB-8C8E-D81ECE4EED6D}"/>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Jul!$V$1</c:f>
              <c:strCache>
                <c:ptCount val="1"/>
                <c:pt idx="0">
                  <c:v>Mental condition</c:v>
                </c:pt>
              </c:strCache>
            </c:strRef>
          </c:tx>
          <c:spPr>
            <a:ln w="22225" cap="rnd">
              <a:solidFill>
                <a:srgbClr val="00B0F0">
                  <a:alpha val="63000"/>
                </a:srgbClr>
              </a:solidFill>
              <a:prstDash val="sysDash"/>
              <a:round/>
            </a:ln>
            <a:effectLst/>
          </c:spPr>
          <c:marker>
            <c:symbol val="none"/>
          </c:marker>
          <c:val>
            <c:numRef>
              <c:f>Jul!$V$3:$V$33</c:f>
              <c:numCache>
                <c:formatCode>General</c:formatCode>
                <c:ptCount val="31"/>
              </c:numCache>
            </c:numRef>
          </c:val>
          <c:smooth val="0"/>
          <c:extLst>
            <c:ext xmlns:c16="http://schemas.microsoft.com/office/drawing/2014/chart" uri="{C3380CC4-5D6E-409C-BE32-E72D297353CC}">
              <c16:uniqueId val="{00000001-D4C8-47EB-8C8E-D81ECE4EED6D}"/>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Jul!$AC$1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Jul!$AC$3:$AC$33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D4C8-47EB-8C8E-D81ECE4EED6D}"/>
            </c:ext>
          </c:extLst>
        </c:ser>
        <c:dLbls>
          <c:showLegendKey val="0"/>
          <c:showVal val="0"/>
          <c:showCatName val="0"/>
          <c:showSerName val="0"/>
          <c:showPercent val="0"/>
          <c:showBubbleSize val="0"/>
        </c:dLbls>
        <c:marker val="1"/>
        <c:smooth val="0"/>
        <c:axId val="880354335"/>
        <c:axId val="893352079"/>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893352079"/>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80354335"/>
        <c:crosses val="max"/>
        <c:crossBetween val="between"/>
      </c:valAx>
      <c:catAx>
        <c:axId val="880354335"/>
        <c:scaling>
          <c:orientation val="minMax"/>
        </c:scaling>
        <c:delete val="1"/>
        <c:axPos val="b"/>
        <c:majorTickMark val="out"/>
        <c:minorTickMark val="none"/>
        <c:tickLblPos val="nextTo"/>
        <c:crossAx val="893352079"/>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Aug!$AP$3</c:f>
          <c:strCache>
            <c:ptCount val="1"/>
            <c:pt idx="0">
              <c:v>Number of Bowel Movements August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AFC0-44F8-B831-074402C6BD6A}"/>
              </c:ext>
            </c:extLst>
          </c:dPt>
          <c:dPt>
            <c:idx val="1"/>
            <c:invertIfNegative val="0"/>
            <c:bubble3D val="0"/>
            <c:spPr>
              <a:solidFill>
                <a:srgbClr val="00B050"/>
              </a:solidFill>
              <a:ln>
                <a:noFill/>
              </a:ln>
              <a:effectLst/>
            </c:spPr>
            <c:extLst>
              <c:ext xmlns:c16="http://schemas.microsoft.com/office/drawing/2014/chart" uri="{C3380CC4-5D6E-409C-BE32-E72D297353CC}">
                <c16:uniqueId val="{00000003-AFC0-44F8-B831-074402C6BD6A}"/>
              </c:ext>
            </c:extLst>
          </c:dPt>
          <c:dPt>
            <c:idx val="2"/>
            <c:invertIfNegative val="0"/>
            <c:bubble3D val="0"/>
            <c:spPr>
              <a:solidFill>
                <a:srgbClr val="FF0000"/>
              </a:solidFill>
              <a:ln>
                <a:noFill/>
              </a:ln>
              <a:effectLst/>
            </c:spPr>
            <c:extLst>
              <c:ext xmlns:c16="http://schemas.microsoft.com/office/drawing/2014/chart" uri="{C3380CC4-5D6E-409C-BE32-E72D297353CC}">
                <c16:uniqueId val="{00000005-AFC0-44F8-B831-074402C6BD6A}"/>
              </c:ext>
            </c:extLst>
          </c:dPt>
          <c:dPt>
            <c:idx val="3"/>
            <c:invertIfNegative val="0"/>
            <c:bubble3D val="0"/>
            <c:spPr>
              <a:solidFill>
                <a:srgbClr val="0070C0"/>
              </a:solidFill>
              <a:ln>
                <a:noFill/>
              </a:ln>
              <a:effectLst/>
            </c:spPr>
            <c:extLst>
              <c:ext xmlns:c16="http://schemas.microsoft.com/office/drawing/2014/chart" uri="{C3380CC4-5D6E-409C-BE32-E72D297353CC}">
                <c16:uniqueId val="{00000007-AFC0-44F8-B831-074402C6BD6A}"/>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AFC0-44F8-B831-074402C6BD6A}"/>
              </c:ext>
            </c:extLst>
          </c:dPt>
          <c:dPt>
            <c:idx val="5"/>
            <c:invertIfNegative val="0"/>
            <c:bubble3D val="0"/>
            <c:spPr>
              <a:solidFill>
                <a:srgbClr val="FFC000"/>
              </a:solidFill>
              <a:ln>
                <a:noFill/>
              </a:ln>
              <a:effectLst/>
            </c:spPr>
            <c:extLst>
              <c:ext xmlns:c16="http://schemas.microsoft.com/office/drawing/2014/chart" uri="{C3380CC4-5D6E-409C-BE32-E72D297353CC}">
                <c16:uniqueId val="{0000000B-AFC0-44F8-B831-074402C6BD6A}"/>
              </c:ext>
            </c:extLst>
          </c:dPt>
          <c:dPt>
            <c:idx val="6"/>
            <c:invertIfNegative val="0"/>
            <c:bubble3D val="0"/>
            <c:spPr>
              <a:solidFill>
                <a:srgbClr val="FC809B"/>
              </a:solidFill>
              <a:ln>
                <a:noFill/>
              </a:ln>
              <a:effectLst/>
            </c:spPr>
            <c:extLst>
              <c:ext xmlns:c16="http://schemas.microsoft.com/office/drawing/2014/chart" uri="{C3380CC4-5D6E-409C-BE32-E72D297353CC}">
                <c16:uniqueId val="{0000000D-AFC0-44F8-B831-074402C6BD6A}"/>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AFC0-44F8-B831-074402C6BD6A}"/>
              </c:ext>
            </c:extLst>
          </c:dPt>
          <c:cat>
            <c:strRef>
              <c:f>Aug!$AI$3:$AI$11</c:f>
              <c:strCache>
                <c:ptCount val="9"/>
                <c:pt idx="0">
                  <c:v>None, Type 1 or Type 2</c:v>
                </c:pt>
                <c:pt idx="1">
                  <c:v>Type 3  or Type 4</c:v>
                </c:pt>
                <c:pt idx="2">
                  <c:v>Type 5 - Type 7 or mushy</c:v>
                </c:pt>
                <c:pt idx="3">
                  <c:v>Slippery, soft, sticky</c:v>
                </c:pt>
                <c:pt idx="4">
                  <c:v>Slimy</c:v>
                </c:pt>
                <c:pt idx="5">
                  <c:v>Greasy</c:v>
                </c:pt>
                <c:pt idx="6">
                  <c:v>Pen-shaped</c:v>
                </c:pt>
                <c:pt idx="7">
                  <c:v>Bloody</c:v>
                </c:pt>
                <c:pt idx="8">
                  <c:v>Other</c:v>
                </c:pt>
              </c:strCache>
            </c:strRef>
          </c:cat>
          <c:val>
            <c:numRef>
              <c:f>Aug!$AK$3:$AK$11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AFC0-44F8-B831-074402C6BD6A}"/>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Days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Aug!$AP$2</c:f>
          <c:strCache>
            <c:ptCount val="1"/>
            <c:pt idx="0">
              <c:v>Condition &amp; Stress August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Aug!$T$1</c:f>
              <c:strCache>
                <c:ptCount val="1"/>
                <c:pt idx="0">
                  <c:v>Physical condition</c:v>
                </c:pt>
              </c:strCache>
            </c:strRef>
          </c:tx>
          <c:spPr>
            <a:solidFill>
              <a:srgbClr val="00B050">
                <a:alpha val="25000"/>
              </a:srgbClr>
            </a:solidFill>
            <a:ln w="15875">
              <a:noFill/>
              <a:prstDash val="sysDash"/>
            </a:ln>
            <a:effectLst/>
          </c:spPr>
          <c:val>
            <c:numRef>
              <c:f>Aug!$T$3:$T$33</c:f>
              <c:numCache>
                <c:formatCode>General</c:formatCode>
                <c:ptCount val="31"/>
              </c:numCache>
            </c:numRef>
          </c:val>
          <c:extLst>
            <c:ext xmlns:c16="http://schemas.microsoft.com/office/drawing/2014/chart" uri="{C3380CC4-5D6E-409C-BE32-E72D297353CC}">
              <c16:uniqueId val="{00000000-C66D-485C-9A2F-A87827AB2530}"/>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Aug!$S$1</c:f>
              <c:strCache>
                <c:ptCount val="1"/>
                <c:pt idx="0">
                  <c:v>Stress</c:v>
                </c:pt>
              </c:strCache>
            </c:strRef>
          </c:tx>
          <c:spPr>
            <a:solidFill>
              <a:srgbClr val="FF0000"/>
            </a:solidFill>
            <a:ln>
              <a:noFill/>
            </a:ln>
            <a:effectLst/>
          </c:spPr>
          <c:invertIfNegative val="0"/>
          <c:val>
            <c:numRef>
              <c:f>Aug!$AB$3:$AB$33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2-C66D-485C-9A2F-A87827AB2530}"/>
            </c:ext>
          </c:extLst>
        </c:ser>
        <c:ser>
          <c:idx val="3"/>
          <c:order val="3"/>
          <c:tx>
            <c:strRef>
              <c:f>Aug!$P$1</c:f>
              <c:strCache>
                <c:ptCount val="1"/>
                <c:pt idx="0">
                  <c:v>Symptoms severity </c:v>
                </c:pt>
              </c:strCache>
            </c:strRef>
          </c:tx>
          <c:spPr>
            <a:solidFill>
              <a:srgbClr val="623012"/>
            </a:solidFill>
            <a:ln>
              <a:noFill/>
            </a:ln>
            <a:effectLst/>
          </c:spPr>
          <c:invertIfNegative val="0"/>
          <c:val>
            <c:numRef>
              <c:f>Aug!$AE$3:$AE$33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3-C66D-485C-9A2F-A87827AB2530}"/>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Aug!$V$1</c:f>
              <c:strCache>
                <c:ptCount val="1"/>
                <c:pt idx="0">
                  <c:v>Mental condition</c:v>
                </c:pt>
              </c:strCache>
            </c:strRef>
          </c:tx>
          <c:spPr>
            <a:ln w="22225" cap="rnd">
              <a:solidFill>
                <a:srgbClr val="00B0F0">
                  <a:alpha val="63000"/>
                </a:srgbClr>
              </a:solidFill>
              <a:prstDash val="sysDash"/>
              <a:round/>
            </a:ln>
            <a:effectLst/>
          </c:spPr>
          <c:marker>
            <c:symbol val="none"/>
          </c:marker>
          <c:val>
            <c:numRef>
              <c:f>Aug!$V$3:$V$33</c:f>
              <c:numCache>
                <c:formatCode>General</c:formatCode>
                <c:ptCount val="31"/>
              </c:numCache>
            </c:numRef>
          </c:val>
          <c:smooth val="0"/>
          <c:extLst>
            <c:ext xmlns:c16="http://schemas.microsoft.com/office/drawing/2014/chart" uri="{C3380CC4-5D6E-409C-BE32-E72D297353CC}">
              <c16:uniqueId val="{00000001-C66D-485C-9A2F-A87827AB2530}"/>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Aug!$AC$1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Aug!$AC$3:$AC$33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C66D-485C-9A2F-A87827AB2530}"/>
            </c:ext>
          </c:extLst>
        </c:ser>
        <c:dLbls>
          <c:showLegendKey val="0"/>
          <c:showVal val="0"/>
          <c:showCatName val="0"/>
          <c:showSerName val="0"/>
          <c:showPercent val="0"/>
          <c:showBubbleSize val="0"/>
        </c:dLbls>
        <c:marker val="1"/>
        <c:smooth val="0"/>
        <c:axId val="853564944"/>
        <c:axId val="607926927"/>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607926927"/>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53564944"/>
        <c:crosses val="max"/>
        <c:crossBetween val="between"/>
      </c:valAx>
      <c:catAx>
        <c:axId val="853564944"/>
        <c:scaling>
          <c:orientation val="minMax"/>
        </c:scaling>
        <c:delete val="1"/>
        <c:axPos val="b"/>
        <c:majorTickMark val="out"/>
        <c:minorTickMark val="none"/>
        <c:tickLblPos val="nextTo"/>
        <c:crossAx val="607926927"/>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Sep!$AP$3</c:f>
          <c:strCache>
            <c:ptCount val="1"/>
            <c:pt idx="0">
              <c:v>Number of Bowel Movements September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E234-4B36-B90B-F7ADAE7B8F46}"/>
              </c:ext>
            </c:extLst>
          </c:dPt>
          <c:dPt>
            <c:idx val="1"/>
            <c:invertIfNegative val="0"/>
            <c:bubble3D val="0"/>
            <c:spPr>
              <a:solidFill>
                <a:srgbClr val="00B050"/>
              </a:solidFill>
              <a:ln>
                <a:noFill/>
              </a:ln>
              <a:effectLst/>
            </c:spPr>
            <c:extLst>
              <c:ext xmlns:c16="http://schemas.microsoft.com/office/drawing/2014/chart" uri="{C3380CC4-5D6E-409C-BE32-E72D297353CC}">
                <c16:uniqueId val="{00000003-E234-4B36-B90B-F7ADAE7B8F46}"/>
              </c:ext>
            </c:extLst>
          </c:dPt>
          <c:dPt>
            <c:idx val="2"/>
            <c:invertIfNegative val="0"/>
            <c:bubble3D val="0"/>
            <c:spPr>
              <a:solidFill>
                <a:srgbClr val="FF0000"/>
              </a:solidFill>
              <a:ln>
                <a:noFill/>
              </a:ln>
              <a:effectLst/>
            </c:spPr>
            <c:extLst>
              <c:ext xmlns:c16="http://schemas.microsoft.com/office/drawing/2014/chart" uri="{C3380CC4-5D6E-409C-BE32-E72D297353CC}">
                <c16:uniqueId val="{00000005-E234-4B36-B90B-F7ADAE7B8F46}"/>
              </c:ext>
            </c:extLst>
          </c:dPt>
          <c:dPt>
            <c:idx val="3"/>
            <c:invertIfNegative val="0"/>
            <c:bubble3D val="0"/>
            <c:spPr>
              <a:solidFill>
                <a:srgbClr val="0070C0"/>
              </a:solidFill>
              <a:ln>
                <a:noFill/>
              </a:ln>
              <a:effectLst/>
            </c:spPr>
            <c:extLst>
              <c:ext xmlns:c16="http://schemas.microsoft.com/office/drawing/2014/chart" uri="{C3380CC4-5D6E-409C-BE32-E72D297353CC}">
                <c16:uniqueId val="{00000007-E234-4B36-B90B-F7ADAE7B8F46}"/>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E234-4B36-B90B-F7ADAE7B8F46}"/>
              </c:ext>
            </c:extLst>
          </c:dPt>
          <c:dPt>
            <c:idx val="5"/>
            <c:invertIfNegative val="0"/>
            <c:bubble3D val="0"/>
            <c:spPr>
              <a:solidFill>
                <a:srgbClr val="FFC000"/>
              </a:solidFill>
              <a:ln>
                <a:noFill/>
              </a:ln>
              <a:effectLst/>
            </c:spPr>
            <c:extLst>
              <c:ext xmlns:c16="http://schemas.microsoft.com/office/drawing/2014/chart" uri="{C3380CC4-5D6E-409C-BE32-E72D297353CC}">
                <c16:uniqueId val="{0000000B-E234-4B36-B90B-F7ADAE7B8F46}"/>
              </c:ext>
            </c:extLst>
          </c:dPt>
          <c:dPt>
            <c:idx val="6"/>
            <c:invertIfNegative val="0"/>
            <c:bubble3D val="0"/>
            <c:spPr>
              <a:solidFill>
                <a:srgbClr val="FC809B"/>
              </a:solidFill>
              <a:ln>
                <a:noFill/>
              </a:ln>
              <a:effectLst/>
            </c:spPr>
            <c:extLst>
              <c:ext xmlns:c16="http://schemas.microsoft.com/office/drawing/2014/chart" uri="{C3380CC4-5D6E-409C-BE32-E72D297353CC}">
                <c16:uniqueId val="{0000000D-E234-4B36-B90B-F7ADAE7B8F46}"/>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E234-4B36-B90B-F7ADAE7B8F46}"/>
              </c:ext>
            </c:extLst>
          </c:dPt>
          <c:cat>
            <c:strRef>
              <c:f>Sep!$AI$3:$AI$11</c:f>
              <c:strCache>
                <c:ptCount val="9"/>
                <c:pt idx="0">
                  <c:v>None, Type 1 or Type 2</c:v>
                </c:pt>
                <c:pt idx="1">
                  <c:v>Type 3  or Type 4</c:v>
                </c:pt>
                <c:pt idx="2">
                  <c:v>Type 5 - Type 7 or mushy</c:v>
                </c:pt>
                <c:pt idx="3">
                  <c:v>Slippery, soft, sticky</c:v>
                </c:pt>
                <c:pt idx="4">
                  <c:v>Slimy</c:v>
                </c:pt>
                <c:pt idx="5">
                  <c:v>Greasy</c:v>
                </c:pt>
                <c:pt idx="6">
                  <c:v>Pen-shaped</c:v>
                </c:pt>
                <c:pt idx="7">
                  <c:v>Bloody</c:v>
                </c:pt>
                <c:pt idx="8">
                  <c:v>Other</c:v>
                </c:pt>
              </c:strCache>
            </c:strRef>
          </c:cat>
          <c:val>
            <c:numRef>
              <c:f>Sep!$AK$3:$AK$11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E234-4B36-B90B-F7ADAE7B8F46}"/>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Days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Sep!$AP$2</c:f>
          <c:strCache>
            <c:ptCount val="1"/>
            <c:pt idx="0">
              <c:v>Condition &amp; Stress September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Sep!$T$1</c:f>
              <c:strCache>
                <c:ptCount val="1"/>
                <c:pt idx="0">
                  <c:v>Physical condition</c:v>
                </c:pt>
              </c:strCache>
            </c:strRef>
          </c:tx>
          <c:spPr>
            <a:solidFill>
              <a:srgbClr val="00B050">
                <a:alpha val="25000"/>
              </a:srgbClr>
            </a:solidFill>
            <a:ln w="15875">
              <a:noFill/>
              <a:prstDash val="sysDash"/>
            </a:ln>
            <a:effectLst/>
          </c:spPr>
          <c:val>
            <c:numRef>
              <c:f>Sep!$T$3:$T$32</c:f>
              <c:numCache>
                <c:formatCode>General</c:formatCode>
                <c:ptCount val="30"/>
              </c:numCache>
            </c:numRef>
          </c:val>
          <c:extLst>
            <c:ext xmlns:c16="http://schemas.microsoft.com/office/drawing/2014/chart" uri="{C3380CC4-5D6E-409C-BE32-E72D297353CC}">
              <c16:uniqueId val="{00000000-8336-4D09-A7B6-B8E3DACEE6D9}"/>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Sep!$S$1</c:f>
              <c:strCache>
                <c:ptCount val="1"/>
                <c:pt idx="0">
                  <c:v>Stress</c:v>
                </c:pt>
              </c:strCache>
            </c:strRef>
          </c:tx>
          <c:spPr>
            <a:solidFill>
              <a:srgbClr val="FF0000"/>
            </a:solidFill>
            <a:ln>
              <a:noFill/>
            </a:ln>
            <a:effectLst/>
          </c:spPr>
          <c:invertIfNegative val="0"/>
          <c:val>
            <c:numRef>
              <c:f>Sep!$AB$3:$AB$32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2-8336-4D09-A7B6-B8E3DACEE6D9}"/>
            </c:ext>
          </c:extLst>
        </c:ser>
        <c:ser>
          <c:idx val="3"/>
          <c:order val="3"/>
          <c:tx>
            <c:strRef>
              <c:f>Sep!$P$1</c:f>
              <c:strCache>
                <c:ptCount val="1"/>
                <c:pt idx="0">
                  <c:v>Symptoms severity </c:v>
                </c:pt>
              </c:strCache>
            </c:strRef>
          </c:tx>
          <c:spPr>
            <a:solidFill>
              <a:srgbClr val="623012"/>
            </a:solidFill>
            <a:ln>
              <a:noFill/>
            </a:ln>
            <a:effectLst/>
          </c:spPr>
          <c:invertIfNegative val="0"/>
          <c:val>
            <c:numRef>
              <c:f>Sep!$AE$3:$AE$32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3-8336-4D09-A7B6-B8E3DACEE6D9}"/>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Sep!$V$1</c:f>
              <c:strCache>
                <c:ptCount val="1"/>
                <c:pt idx="0">
                  <c:v>Mental condition</c:v>
                </c:pt>
              </c:strCache>
            </c:strRef>
          </c:tx>
          <c:spPr>
            <a:ln w="22225" cap="rnd">
              <a:solidFill>
                <a:srgbClr val="00B0F0">
                  <a:alpha val="63000"/>
                </a:srgbClr>
              </a:solidFill>
              <a:prstDash val="sysDash"/>
              <a:round/>
            </a:ln>
            <a:effectLst/>
          </c:spPr>
          <c:marker>
            <c:symbol val="none"/>
          </c:marker>
          <c:val>
            <c:numRef>
              <c:f>Sep!$V$3:$V$32</c:f>
              <c:numCache>
                <c:formatCode>General</c:formatCode>
                <c:ptCount val="30"/>
              </c:numCache>
            </c:numRef>
          </c:val>
          <c:smooth val="0"/>
          <c:extLst>
            <c:ext xmlns:c16="http://schemas.microsoft.com/office/drawing/2014/chart" uri="{C3380CC4-5D6E-409C-BE32-E72D297353CC}">
              <c16:uniqueId val="{00000001-8336-4D09-A7B6-B8E3DACEE6D9}"/>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Sep!$AC$1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Sep!$AC$3:$AC$32</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4-8336-4D09-A7B6-B8E3DACEE6D9}"/>
            </c:ext>
          </c:extLst>
        </c:ser>
        <c:dLbls>
          <c:showLegendKey val="0"/>
          <c:showVal val="0"/>
          <c:showCatName val="0"/>
          <c:showSerName val="0"/>
          <c:showPercent val="0"/>
          <c:showBubbleSize val="0"/>
        </c:dLbls>
        <c:marker val="1"/>
        <c:smooth val="0"/>
        <c:axId val="927128383"/>
        <c:axId val="927130303"/>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927130303"/>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27128383"/>
        <c:crosses val="max"/>
        <c:crossBetween val="between"/>
      </c:valAx>
      <c:catAx>
        <c:axId val="927128383"/>
        <c:scaling>
          <c:orientation val="minMax"/>
        </c:scaling>
        <c:delete val="1"/>
        <c:axPos val="b"/>
        <c:majorTickMark val="out"/>
        <c:minorTickMark val="none"/>
        <c:tickLblPos val="nextTo"/>
        <c:crossAx val="927130303"/>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Oct!$AP$3</c:f>
          <c:strCache>
            <c:ptCount val="1"/>
            <c:pt idx="0">
              <c:v>Number of Bowel Movements October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0A96-4698-8610-8F0C7972A6A8}"/>
              </c:ext>
            </c:extLst>
          </c:dPt>
          <c:dPt>
            <c:idx val="1"/>
            <c:invertIfNegative val="0"/>
            <c:bubble3D val="0"/>
            <c:spPr>
              <a:solidFill>
                <a:srgbClr val="00B050"/>
              </a:solidFill>
              <a:ln>
                <a:noFill/>
              </a:ln>
              <a:effectLst/>
            </c:spPr>
            <c:extLst>
              <c:ext xmlns:c16="http://schemas.microsoft.com/office/drawing/2014/chart" uri="{C3380CC4-5D6E-409C-BE32-E72D297353CC}">
                <c16:uniqueId val="{00000003-0A96-4698-8610-8F0C7972A6A8}"/>
              </c:ext>
            </c:extLst>
          </c:dPt>
          <c:dPt>
            <c:idx val="2"/>
            <c:invertIfNegative val="0"/>
            <c:bubble3D val="0"/>
            <c:spPr>
              <a:solidFill>
                <a:srgbClr val="FF0000"/>
              </a:solidFill>
              <a:ln>
                <a:noFill/>
              </a:ln>
              <a:effectLst/>
            </c:spPr>
            <c:extLst>
              <c:ext xmlns:c16="http://schemas.microsoft.com/office/drawing/2014/chart" uri="{C3380CC4-5D6E-409C-BE32-E72D297353CC}">
                <c16:uniqueId val="{00000005-0A96-4698-8610-8F0C7972A6A8}"/>
              </c:ext>
            </c:extLst>
          </c:dPt>
          <c:dPt>
            <c:idx val="3"/>
            <c:invertIfNegative val="0"/>
            <c:bubble3D val="0"/>
            <c:spPr>
              <a:solidFill>
                <a:srgbClr val="0070C0"/>
              </a:solidFill>
              <a:ln>
                <a:noFill/>
              </a:ln>
              <a:effectLst/>
            </c:spPr>
            <c:extLst>
              <c:ext xmlns:c16="http://schemas.microsoft.com/office/drawing/2014/chart" uri="{C3380CC4-5D6E-409C-BE32-E72D297353CC}">
                <c16:uniqueId val="{00000007-0A96-4698-8610-8F0C7972A6A8}"/>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0A96-4698-8610-8F0C7972A6A8}"/>
              </c:ext>
            </c:extLst>
          </c:dPt>
          <c:dPt>
            <c:idx val="5"/>
            <c:invertIfNegative val="0"/>
            <c:bubble3D val="0"/>
            <c:spPr>
              <a:solidFill>
                <a:srgbClr val="FFC000"/>
              </a:solidFill>
              <a:ln>
                <a:noFill/>
              </a:ln>
              <a:effectLst/>
            </c:spPr>
            <c:extLst>
              <c:ext xmlns:c16="http://schemas.microsoft.com/office/drawing/2014/chart" uri="{C3380CC4-5D6E-409C-BE32-E72D297353CC}">
                <c16:uniqueId val="{0000000B-0A96-4698-8610-8F0C7972A6A8}"/>
              </c:ext>
            </c:extLst>
          </c:dPt>
          <c:dPt>
            <c:idx val="6"/>
            <c:invertIfNegative val="0"/>
            <c:bubble3D val="0"/>
            <c:spPr>
              <a:solidFill>
                <a:srgbClr val="FC809B"/>
              </a:solidFill>
              <a:ln>
                <a:noFill/>
              </a:ln>
              <a:effectLst/>
            </c:spPr>
            <c:extLst>
              <c:ext xmlns:c16="http://schemas.microsoft.com/office/drawing/2014/chart" uri="{C3380CC4-5D6E-409C-BE32-E72D297353CC}">
                <c16:uniqueId val="{0000000D-0A96-4698-8610-8F0C7972A6A8}"/>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0A96-4698-8610-8F0C7972A6A8}"/>
              </c:ext>
            </c:extLst>
          </c:dPt>
          <c:cat>
            <c:strRef>
              <c:f>Oct!$AI$3:$AI$11</c:f>
              <c:strCache>
                <c:ptCount val="9"/>
                <c:pt idx="0">
                  <c:v>None, Type 1 or Type 2</c:v>
                </c:pt>
                <c:pt idx="1">
                  <c:v>Type 3  or Type 4</c:v>
                </c:pt>
                <c:pt idx="2">
                  <c:v>Type 5 - Type 7 or mushy</c:v>
                </c:pt>
                <c:pt idx="3">
                  <c:v>Slippery, soft, sticky</c:v>
                </c:pt>
                <c:pt idx="4">
                  <c:v>Slimy</c:v>
                </c:pt>
                <c:pt idx="5">
                  <c:v>Greasy</c:v>
                </c:pt>
                <c:pt idx="6">
                  <c:v>Pen-shaped</c:v>
                </c:pt>
                <c:pt idx="7">
                  <c:v>Bloody</c:v>
                </c:pt>
                <c:pt idx="8">
                  <c:v>Other</c:v>
                </c:pt>
              </c:strCache>
            </c:strRef>
          </c:cat>
          <c:val>
            <c:numRef>
              <c:f>Oct!$AK$3:$AK$11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0A96-4698-8610-8F0C7972A6A8}"/>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Days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Jan!$AP$2</c:f>
          <c:strCache>
            <c:ptCount val="1"/>
            <c:pt idx="0">
              <c:v>Condition &amp; Stress January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Jan!$T$1</c:f>
              <c:strCache>
                <c:ptCount val="1"/>
                <c:pt idx="0">
                  <c:v>Physical condition</c:v>
                </c:pt>
              </c:strCache>
            </c:strRef>
          </c:tx>
          <c:spPr>
            <a:solidFill>
              <a:srgbClr val="00B050">
                <a:alpha val="25000"/>
              </a:srgbClr>
            </a:solidFill>
            <a:ln w="15875">
              <a:noFill/>
              <a:prstDash val="sysDash"/>
            </a:ln>
            <a:effectLst/>
          </c:spPr>
          <c:val>
            <c:numRef>
              <c:f>Jan!$T$3:$T$33</c:f>
              <c:numCache>
                <c:formatCode>General</c:formatCode>
                <c:ptCount val="31"/>
              </c:numCache>
            </c:numRef>
          </c:val>
          <c:extLst>
            <c:ext xmlns:c16="http://schemas.microsoft.com/office/drawing/2014/chart" uri="{C3380CC4-5D6E-409C-BE32-E72D297353CC}">
              <c16:uniqueId val="{00000000-4F27-404C-9BB8-3F932C803399}"/>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Jan!$S$1</c:f>
              <c:strCache>
                <c:ptCount val="1"/>
                <c:pt idx="0">
                  <c:v>Stress</c:v>
                </c:pt>
              </c:strCache>
            </c:strRef>
          </c:tx>
          <c:spPr>
            <a:solidFill>
              <a:srgbClr val="FF0000"/>
            </a:solidFill>
            <a:ln>
              <a:noFill/>
            </a:ln>
            <a:effectLst/>
          </c:spPr>
          <c:invertIfNegative val="0"/>
          <c:val>
            <c:numRef>
              <c:f>Jan!$AB$3:$AB$33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2-4F27-404C-9BB8-3F932C803399}"/>
            </c:ext>
          </c:extLst>
        </c:ser>
        <c:ser>
          <c:idx val="3"/>
          <c:order val="3"/>
          <c:tx>
            <c:strRef>
              <c:f>Jan!$P$1</c:f>
              <c:strCache>
                <c:ptCount val="1"/>
                <c:pt idx="0">
                  <c:v>Symptoms severity </c:v>
                </c:pt>
              </c:strCache>
            </c:strRef>
          </c:tx>
          <c:spPr>
            <a:solidFill>
              <a:srgbClr val="623012"/>
            </a:solidFill>
            <a:ln>
              <a:noFill/>
            </a:ln>
            <a:effectLst/>
          </c:spPr>
          <c:invertIfNegative val="0"/>
          <c:val>
            <c:numRef>
              <c:f>Jan!$AE$3:$AE$33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3-4F27-404C-9BB8-3F932C803399}"/>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Jan!$V$1</c:f>
              <c:strCache>
                <c:ptCount val="1"/>
                <c:pt idx="0">
                  <c:v>Mental condition</c:v>
                </c:pt>
              </c:strCache>
            </c:strRef>
          </c:tx>
          <c:spPr>
            <a:ln w="22225" cap="rnd">
              <a:solidFill>
                <a:srgbClr val="00B0F0">
                  <a:alpha val="63000"/>
                </a:srgbClr>
              </a:solidFill>
              <a:prstDash val="sysDash"/>
              <a:round/>
            </a:ln>
            <a:effectLst/>
          </c:spPr>
          <c:marker>
            <c:symbol val="none"/>
          </c:marker>
          <c:val>
            <c:numRef>
              <c:f>Jan!$V$3:$V$33</c:f>
              <c:numCache>
                <c:formatCode>General</c:formatCode>
                <c:ptCount val="31"/>
              </c:numCache>
            </c:numRef>
          </c:val>
          <c:smooth val="0"/>
          <c:extLst>
            <c:ext xmlns:c16="http://schemas.microsoft.com/office/drawing/2014/chart" uri="{C3380CC4-5D6E-409C-BE32-E72D297353CC}">
              <c16:uniqueId val="{00000001-4F27-404C-9BB8-3F932C803399}"/>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Jan!$AC$1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Jan!$AC$3:$AC$33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4F27-404C-9BB8-3F932C803399}"/>
            </c:ext>
          </c:extLst>
        </c:ser>
        <c:dLbls>
          <c:showLegendKey val="0"/>
          <c:showVal val="0"/>
          <c:showCatName val="0"/>
          <c:showSerName val="0"/>
          <c:showPercent val="0"/>
          <c:showBubbleSize val="0"/>
        </c:dLbls>
        <c:marker val="1"/>
        <c:smooth val="0"/>
        <c:axId val="894613535"/>
        <c:axId val="894612575"/>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894612575"/>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94613535"/>
        <c:crosses val="max"/>
        <c:crossBetween val="between"/>
      </c:valAx>
      <c:catAx>
        <c:axId val="894613535"/>
        <c:scaling>
          <c:orientation val="minMax"/>
        </c:scaling>
        <c:delete val="1"/>
        <c:axPos val="b"/>
        <c:majorTickMark val="out"/>
        <c:minorTickMark val="none"/>
        <c:tickLblPos val="nextTo"/>
        <c:crossAx val="894612575"/>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Oct!$AP$2</c:f>
          <c:strCache>
            <c:ptCount val="1"/>
            <c:pt idx="0">
              <c:v>Condition &amp; Stress October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Oct!$T$1</c:f>
              <c:strCache>
                <c:ptCount val="1"/>
                <c:pt idx="0">
                  <c:v>Physical condition</c:v>
                </c:pt>
              </c:strCache>
            </c:strRef>
          </c:tx>
          <c:spPr>
            <a:solidFill>
              <a:srgbClr val="00B050">
                <a:alpha val="25000"/>
              </a:srgbClr>
            </a:solidFill>
            <a:ln w="15875">
              <a:noFill/>
              <a:prstDash val="sysDash"/>
            </a:ln>
            <a:effectLst/>
          </c:spPr>
          <c:val>
            <c:numRef>
              <c:f>Oct!$T$3:$T$33</c:f>
              <c:numCache>
                <c:formatCode>General</c:formatCode>
                <c:ptCount val="31"/>
              </c:numCache>
            </c:numRef>
          </c:val>
          <c:extLst>
            <c:ext xmlns:c16="http://schemas.microsoft.com/office/drawing/2014/chart" uri="{C3380CC4-5D6E-409C-BE32-E72D297353CC}">
              <c16:uniqueId val="{00000000-D641-4EBF-8D0C-EAB0B53220EB}"/>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Oct!$S$1</c:f>
              <c:strCache>
                <c:ptCount val="1"/>
                <c:pt idx="0">
                  <c:v>Stress</c:v>
                </c:pt>
              </c:strCache>
            </c:strRef>
          </c:tx>
          <c:spPr>
            <a:solidFill>
              <a:srgbClr val="FF0000"/>
            </a:solidFill>
            <a:ln>
              <a:noFill/>
            </a:ln>
            <a:effectLst/>
          </c:spPr>
          <c:invertIfNegative val="0"/>
          <c:val>
            <c:numRef>
              <c:f>Oct!$AB$3:$AB$33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2-D641-4EBF-8D0C-EAB0B53220EB}"/>
            </c:ext>
          </c:extLst>
        </c:ser>
        <c:ser>
          <c:idx val="3"/>
          <c:order val="3"/>
          <c:tx>
            <c:strRef>
              <c:f>Oct!$P$1</c:f>
              <c:strCache>
                <c:ptCount val="1"/>
                <c:pt idx="0">
                  <c:v>Symptoms severity </c:v>
                </c:pt>
              </c:strCache>
            </c:strRef>
          </c:tx>
          <c:spPr>
            <a:solidFill>
              <a:srgbClr val="623012"/>
            </a:solidFill>
            <a:ln>
              <a:noFill/>
            </a:ln>
            <a:effectLst/>
          </c:spPr>
          <c:invertIfNegative val="0"/>
          <c:val>
            <c:numRef>
              <c:f>Oct!$AE$3:$AE$33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3-D641-4EBF-8D0C-EAB0B53220EB}"/>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Oct!$V$1</c:f>
              <c:strCache>
                <c:ptCount val="1"/>
                <c:pt idx="0">
                  <c:v>Mental condition</c:v>
                </c:pt>
              </c:strCache>
            </c:strRef>
          </c:tx>
          <c:spPr>
            <a:ln w="22225" cap="rnd">
              <a:solidFill>
                <a:srgbClr val="00B0F0">
                  <a:alpha val="63000"/>
                </a:srgbClr>
              </a:solidFill>
              <a:prstDash val="sysDash"/>
              <a:round/>
            </a:ln>
            <a:effectLst/>
          </c:spPr>
          <c:marker>
            <c:symbol val="none"/>
          </c:marker>
          <c:val>
            <c:numRef>
              <c:f>Oct!$V$3:$V$33</c:f>
              <c:numCache>
                <c:formatCode>General</c:formatCode>
                <c:ptCount val="31"/>
              </c:numCache>
            </c:numRef>
          </c:val>
          <c:smooth val="0"/>
          <c:extLst>
            <c:ext xmlns:c16="http://schemas.microsoft.com/office/drawing/2014/chart" uri="{C3380CC4-5D6E-409C-BE32-E72D297353CC}">
              <c16:uniqueId val="{00000001-D641-4EBF-8D0C-EAB0B53220EB}"/>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Oct!$AC$1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Oct!$AC$3:$AC$33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D641-4EBF-8D0C-EAB0B53220EB}"/>
            </c:ext>
          </c:extLst>
        </c:ser>
        <c:dLbls>
          <c:showLegendKey val="0"/>
          <c:showVal val="0"/>
          <c:showCatName val="0"/>
          <c:showSerName val="0"/>
          <c:showPercent val="0"/>
          <c:showBubbleSize val="0"/>
        </c:dLbls>
        <c:marker val="1"/>
        <c:smooth val="0"/>
        <c:axId val="685856383"/>
        <c:axId val="685853983"/>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685853983"/>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85856383"/>
        <c:crosses val="max"/>
        <c:crossBetween val="between"/>
      </c:valAx>
      <c:catAx>
        <c:axId val="685856383"/>
        <c:scaling>
          <c:orientation val="minMax"/>
        </c:scaling>
        <c:delete val="1"/>
        <c:axPos val="b"/>
        <c:majorTickMark val="out"/>
        <c:minorTickMark val="none"/>
        <c:tickLblPos val="nextTo"/>
        <c:crossAx val="685853983"/>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Nov!$AP$3</c:f>
          <c:strCache>
            <c:ptCount val="1"/>
            <c:pt idx="0">
              <c:v>Number of Bowel Movements November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332C-46F1-832C-6826E0138DCD}"/>
              </c:ext>
            </c:extLst>
          </c:dPt>
          <c:dPt>
            <c:idx val="1"/>
            <c:invertIfNegative val="0"/>
            <c:bubble3D val="0"/>
            <c:spPr>
              <a:solidFill>
                <a:srgbClr val="00B050"/>
              </a:solidFill>
              <a:ln>
                <a:noFill/>
              </a:ln>
              <a:effectLst/>
            </c:spPr>
            <c:extLst>
              <c:ext xmlns:c16="http://schemas.microsoft.com/office/drawing/2014/chart" uri="{C3380CC4-5D6E-409C-BE32-E72D297353CC}">
                <c16:uniqueId val="{00000003-332C-46F1-832C-6826E0138DCD}"/>
              </c:ext>
            </c:extLst>
          </c:dPt>
          <c:dPt>
            <c:idx val="2"/>
            <c:invertIfNegative val="0"/>
            <c:bubble3D val="0"/>
            <c:spPr>
              <a:solidFill>
                <a:srgbClr val="FF0000"/>
              </a:solidFill>
              <a:ln>
                <a:noFill/>
              </a:ln>
              <a:effectLst/>
            </c:spPr>
            <c:extLst>
              <c:ext xmlns:c16="http://schemas.microsoft.com/office/drawing/2014/chart" uri="{C3380CC4-5D6E-409C-BE32-E72D297353CC}">
                <c16:uniqueId val="{00000005-332C-46F1-832C-6826E0138DCD}"/>
              </c:ext>
            </c:extLst>
          </c:dPt>
          <c:dPt>
            <c:idx val="3"/>
            <c:invertIfNegative val="0"/>
            <c:bubble3D val="0"/>
            <c:spPr>
              <a:solidFill>
                <a:srgbClr val="0070C0"/>
              </a:solidFill>
              <a:ln>
                <a:noFill/>
              </a:ln>
              <a:effectLst/>
            </c:spPr>
            <c:extLst>
              <c:ext xmlns:c16="http://schemas.microsoft.com/office/drawing/2014/chart" uri="{C3380CC4-5D6E-409C-BE32-E72D297353CC}">
                <c16:uniqueId val="{00000007-332C-46F1-832C-6826E0138DCD}"/>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332C-46F1-832C-6826E0138DCD}"/>
              </c:ext>
            </c:extLst>
          </c:dPt>
          <c:dPt>
            <c:idx val="5"/>
            <c:invertIfNegative val="0"/>
            <c:bubble3D val="0"/>
            <c:spPr>
              <a:solidFill>
                <a:srgbClr val="FFC000"/>
              </a:solidFill>
              <a:ln>
                <a:noFill/>
              </a:ln>
              <a:effectLst/>
            </c:spPr>
            <c:extLst>
              <c:ext xmlns:c16="http://schemas.microsoft.com/office/drawing/2014/chart" uri="{C3380CC4-5D6E-409C-BE32-E72D297353CC}">
                <c16:uniqueId val="{0000000B-332C-46F1-832C-6826E0138DCD}"/>
              </c:ext>
            </c:extLst>
          </c:dPt>
          <c:dPt>
            <c:idx val="6"/>
            <c:invertIfNegative val="0"/>
            <c:bubble3D val="0"/>
            <c:spPr>
              <a:solidFill>
                <a:srgbClr val="FC809B"/>
              </a:solidFill>
              <a:ln>
                <a:noFill/>
              </a:ln>
              <a:effectLst/>
            </c:spPr>
            <c:extLst>
              <c:ext xmlns:c16="http://schemas.microsoft.com/office/drawing/2014/chart" uri="{C3380CC4-5D6E-409C-BE32-E72D297353CC}">
                <c16:uniqueId val="{0000000D-332C-46F1-832C-6826E0138DCD}"/>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332C-46F1-832C-6826E0138DCD}"/>
              </c:ext>
            </c:extLst>
          </c:dPt>
          <c:cat>
            <c:strRef>
              <c:f>Nov!$AI$3:$AI$11</c:f>
              <c:strCache>
                <c:ptCount val="9"/>
                <c:pt idx="0">
                  <c:v>None, Type 1 or Type 2</c:v>
                </c:pt>
                <c:pt idx="1">
                  <c:v>Type 3  or Type 4</c:v>
                </c:pt>
                <c:pt idx="2">
                  <c:v>Type 5 - Type 7 or mushy</c:v>
                </c:pt>
                <c:pt idx="3">
                  <c:v>Slippery, soft, sticky</c:v>
                </c:pt>
                <c:pt idx="4">
                  <c:v>Slimy</c:v>
                </c:pt>
                <c:pt idx="5">
                  <c:v>Greasy</c:v>
                </c:pt>
                <c:pt idx="6">
                  <c:v>Pen-shaped</c:v>
                </c:pt>
                <c:pt idx="7">
                  <c:v>Bloody</c:v>
                </c:pt>
                <c:pt idx="8">
                  <c:v>Other</c:v>
                </c:pt>
              </c:strCache>
            </c:strRef>
          </c:cat>
          <c:val>
            <c:numRef>
              <c:f>Nov!$AK$3:$AK$11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332C-46F1-832C-6826E0138DCD}"/>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Days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Nov!$AP$2</c:f>
          <c:strCache>
            <c:ptCount val="1"/>
            <c:pt idx="0">
              <c:v>Condition &amp; Stress November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Nov!$T$1</c:f>
              <c:strCache>
                <c:ptCount val="1"/>
                <c:pt idx="0">
                  <c:v>Physical condition</c:v>
                </c:pt>
              </c:strCache>
            </c:strRef>
          </c:tx>
          <c:spPr>
            <a:solidFill>
              <a:srgbClr val="00B050">
                <a:alpha val="25000"/>
              </a:srgbClr>
            </a:solidFill>
            <a:ln w="15875">
              <a:noFill/>
              <a:prstDash val="sysDash"/>
            </a:ln>
            <a:effectLst/>
          </c:spPr>
          <c:val>
            <c:numRef>
              <c:f>Nov!$T$3:$T$32</c:f>
              <c:numCache>
                <c:formatCode>General</c:formatCode>
                <c:ptCount val="30"/>
              </c:numCache>
            </c:numRef>
          </c:val>
          <c:extLst>
            <c:ext xmlns:c16="http://schemas.microsoft.com/office/drawing/2014/chart" uri="{C3380CC4-5D6E-409C-BE32-E72D297353CC}">
              <c16:uniqueId val="{00000000-72AE-4023-AD4A-270B1C8DE85D}"/>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Nov!$S$1</c:f>
              <c:strCache>
                <c:ptCount val="1"/>
                <c:pt idx="0">
                  <c:v>Stress</c:v>
                </c:pt>
              </c:strCache>
            </c:strRef>
          </c:tx>
          <c:spPr>
            <a:solidFill>
              <a:srgbClr val="FF0000"/>
            </a:solidFill>
            <a:ln>
              <a:noFill/>
            </a:ln>
            <a:effectLst/>
          </c:spPr>
          <c:invertIfNegative val="0"/>
          <c:val>
            <c:numRef>
              <c:f>Nov!$AB$3:$AB$32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2-72AE-4023-AD4A-270B1C8DE85D}"/>
            </c:ext>
          </c:extLst>
        </c:ser>
        <c:ser>
          <c:idx val="3"/>
          <c:order val="3"/>
          <c:tx>
            <c:strRef>
              <c:f>Nov!$P$1</c:f>
              <c:strCache>
                <c:ptCount val="1"/>
                <c:pt idx="0">
                  <c:v>Symptoms severity </c:v>
                </c:pt>
              </c:strCache>
            </c:strRef>
          </c:tx>
          <c:spPr>
            <a:solidFill>
              <a:srgbClr val="623012"/>
            </a:solidFill>
            <a:ln>
              <a:noFill/>
            </a:ln>
            <a:effectLst/>
          </c:spPr>
          <c:invertIfNegative val="0"/>
          <c:val>
            <c:numRef>
              <c:f>Nov!$AE$3:$AE$32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3-72AE-4023-AD4A-270B1C8DE85D}"/>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Nov!$V$1</c:f>
              <c:strCache>
                <c:ptCount val="1"/>
                <c:pt idx="0">
                  <c:v>Mental condition</c:v>
                </c:pt>
              </c:strCache>
            </c:strRef>
          </c:tx>
          <c:spPr>
            <a:ln w="22225" cap="rnd">
              <a:solidFill>
                <a:srgbClr val="00B0F0">
                  <a:alpha val="63000"/>
                </a:srgbClr>
              </a:solidFill>
              <a:prstDash val="sysDash"/>
              <a:round/>
            </a:ln>
            <a:effectLst/>
          </c:spPr>
          <c:marker>
            <c:symbol val="none"/>
          </c:marker>
          <c:val>
            <c:numRef>
              <c:f>Nov!$V$3:$V$32</c:f>
              <c:numCache>
                <c:formatCode>General</c:formatCode>
                <c:ptCount val="30"/>
              </c:numCache>
            </c:numRef>
          </c:val>
          <c:smooth val="0"/>
          <c:extLst>
            <c:ext xmlns:c16="http://schemas.microsoft.com/office/drawing/2014/chart" uri="{C3380CC4-5D6E-409C-BE32-E72D297353CC}">
              <c16:uniqueId val="{00000001-72AE-4023-AD4A-270B1C8DE85D}"/>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Nov!$AC$1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Nov!$AC$3:$AC$32</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4-72AE-4023-AD4A-270B1C8DE85D}"/>
            </c:ext>
          </c:extLst>
        </c:ser>
        <c:dLbls>
          <c:showLegendKey val="0"/>
          <c:showVal val="0"/>
          <c:showCatName val="0"/>
          <c:showSerName val="0"/>
          <c:showPercent val="0"/>
          <c:showBubbleSize val="0"/>
        </c:dLbls>
        <c:marker val="1"/>
        <c:smooth val="0"/>
        <c:axId val="927479807"/>
        <c:axId val="930060511"/>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930060511"/>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27479807"/>
        <c:crosses val="max"/>
        <c:crossBetween val="between"/>
      </c:valAx>
      <c:catAx>
        <c:axId val="927479807"/>
        <c:scaling>
          <c:orientation val="minMax"/>
        </c:scaling>
        <c:delete val="1"/>
        <c:axPos val="b"/>
        <c:majorTickMark val="out"/>
        <c:minorTickMark val="none"/>
        <c:tickLblPos val="nextTo"/>
        <c:crossAx val="930060511"/>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Dec!$AP$3</c:f>
          <c:strCache>
            <c:ptCount val="1"/>
            <c:pt idx="0">
              <c:v>Number of Bowel Movements December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EC3D-44B0-B986-1BF197D43F9F}"/>
              </c:ext>
            </c:extLst>
          </c:dPt>
          <c:dPt>
            <c:idx val="1"/>
            <c:invertIfNegative val="0"/>
            <c:bubble3D val="0"/>
            <c:spPr>
              <a:solidFill>
                <a:srgbClr val="00B050"/>
              </a:solidFill>
              <a:ln>
                <a:noFill/>
              </a:ln>
              <a:effectLst/>
            </c:spPr>
            <c:extLst>
              <c:ext xmlns:c16="http://schemas.microsoft.com/office/drawing/2014/chart" uri="{C3380CC4-5D6E-409C-BE32-E72D297353CC}">
                <c16:uniqueId val="{00000003-EC3D-44B0-B986-1BF197D43F9F}"/>
              </c:ext>
            </c:extLst>
          </c:dPt>
          <c:dPt>
            <c:idx val="2"/>
            <c:invertIfNegative val="0"/>
            <c:bubble3D val="0"/>
            <c:spPr>
              <a:solidFill>
                <a:srgbClr val="FF0000"/>
              </a:solidFill>
              <a:ln>
                <a:noFill/>
              </a:ln>
              <a:effectLst/>
            </c:spPr>
            <c:extLst>
              <c:ext xmlns:c16="http://schemas.microsoft.com/office/drawing/2014/chart" uri="{C3380CC4-5D6E-409C-BE32-E72D297353CC}">
                <c16:uniqueId val="{00000005-EC3D-44B0-B986-1BF197D43F9F}"/>
              </c:ext>
            </c:extLst>
          </c:dPt>
          <c:dPt>
            <c:idx val="3"/>
            <c:invertIfNegative val="0"/>
            <c:bubble3D val="0"/>
            <c:spPr>
              <a:solidFill>
                <a:srgbClr val="0070C0"/>
              </a:solidFill>
              <a:ln>
                <a:noFill/>
              </a:ln>
              <a:effectLst/>
            </c:spPr>
            <c:extLst>
              <c:ext xmlns:c16="http://schemas.microsoft.com/office/drawing/2014/chart" uri="{C3380CC4-5D6E-409C-BE32-E72D297353CC}">
                <c16:uniqueId val="{00000007-EC3D-44B0-B986-1BF197D43F9F}"/>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EC3D-44B0-B986-1BF197D43F9F}"/>
              </c:ext>
            </c:extLst>
          </c:dPt>
          <c:dPt>
            <c:idx val="5"/>
            <c:invertIfNegative val="0"/>
            <c:bubble3D val="0"/>
            <c:spPr>
              <a:solidFill>
                <a:srgbClr val="FFC000"/>
              </a:solidFill>
              <a:ln>
                <a:noFill/>
              </a:ln>
              <a:effectLst/>
            </c:spPr>
            <c:extLst>
              <c:ext xmlns:c16="http://schemas.microsoft.com/office/drawing/2014/chart" uri="{C3380CC4-5D6E-409C-BE32-E72D297353CC}">
                <c16:uniqueId val="{0000000B-EC3D-44B0-B986-1BF197D43F9F}"/>
              </c:ext>
            </c:extLst>
          </c:dPt>
          <c:dPt>
            <c:idx val="6"/>
            <c:invertIfNegative val="0"/>
            <c:bubble3D val="0"/>
            <c:spPr>
              <a:solidFill>
                <a:srgbClr val="FC809B"/>
              </a:solidFill>
              <a:ln>
                <a:noFill/>
              </a:ln>
              <a:effectLst/>
            </c:spPr>
            <c:extLst>
              <c:ext xmlns:c16="http://schemas.microsoft.com/office/drawing/2014/chart" uri="{C3380CC4-5D6E-409C-BE32-E72D297353CC}">
                <c16:uniqueId val="{0000000D-EC3D-44B0-B986-1BF197D43F9F}"/>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EC3D-44B0-B986-1BF197D43F9F}"/>
              </c:ext>
            </c:extLst>
          </c:dPt>
          <c:cat>
            <c:strRef>
              <c:f>Dec!$AI$3:$AI$11</c:f>
              <c:strCache>
                <c:ptCount val="9"/>
                <c:pt idx="0">
                  <c:v>None, Type 1 or Type 2</c:v>
                </c:pt>
                <c:pt idx="1">
                  <c:v>Type 3  or Type 4</c:v>
                </c:pt>
                <c:pt idx="2">
                  <c:v>Type 5 - Type 7 or mushy</c:v>
                </c:pt>
                <c:pt idx="3">
                  <c:v>Slippery, soft, sticky</c:v>
                </c:pt>
                <c:pt idx="4">
                  <c:v>Slimy</c:v>
                </c:pt>
                <c:pt idx="5">
                  <c:v>Greasy</c:v>
                </c:pt>
                <c:pt idx="6">
                  <c:v>Pen-shaped</c:v>
                </c:pt>
                <c:pt idx="7">
                  <c:v>Bloody</c:v>
                </c:pt>
                <c:pt idx="8">
                  <c:v>Other</c:v>
                </c:pt>
              </c:strCache>
            </c:strRef>
          </c:cat>
          <c:val>
            <c:numRef>
              <c:f>Dec!$AK$3:$AK$11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EC3D-44B0-B986-1BF197D43F9F}"/>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Days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Dec!$AP$2</c:f>
          <c:strCache>
            <c:ptCount val="1"/>
            <c:pt idx="0">
              <c:v>Condition &amp; Stress December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Dec!$T$1</c:f>
              <c:strCache>
                <c:ptCount val="1"/>
                <c:pt idx="0">
                  <c:v>Physical condition</c:v>
                </c:pt>
              </c:strCache>
            </c:strRef>
          </c:tx>
          <c:spPr>
            <a:solidFill>
              <a:srgbClr val="00B050">
                <a:alpha val="25000"/>
              </a:srgbClr>
            </a:solidFill>
            <a:ln w="15875">
              <a:noFill/>
              <a:prstDash val="sysDash"/>
            </a:ln>
            <a:effectLst/>
          </c:spPr>
          <c:val>
            <c:numRef>
              <c:f>Dec!$T$3:$T$33</c:f>
              <c:numCache>
                <c:formatCode>General</c:formatCode>
                <c:ptCount val="31"/>
              </c:numCache>
            </c:numRef>
          </c:val>
          <c:extLst>
            <c:ext xmlns:c16="http://schemas.microsoft.com/office/drawing/2014/chart" uri="{C3380CC4-5D6E-409C-BE32-E72D297353CC}">
              <c16:uniqueId val="{00000000-7DFD-414B-BC12-325E49D08815}"/>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Dec!$S$1</c:f>
              <c:strCache>
                <c:ptCount val="1"/>
                <c:pt idx="0">
                  <c:v>Stress</c:v>
                </c:pt>
              </c:strCache>
            </c:strRef>
          </c:tx>
          <c:spPr>
            <a:solidFill>
              <a:srgbClr val="FF0000"/>
            </a:solidFill>
            <a:ln>
              <a:noFill/>
            </a:ln>
            <a:effectLst/>
          </c:spPr>
          <c:invertIfNegative val="0"/>
          <c:val>
            <c:numRef>
              <c:f>Dec!$AB$3:$AB$33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2-7DFD-414B-BC12-325E49D08815}"/>
            </c:ext>
          </c:extLst>
        </c:ser>
        <c:ser>
          <c:idx val="3"/>
          <c:order val="3"/>
          <c:tx>
            <c:strRef>
              <c:f>Dec!$P$1</c:f>
              <c:strCache>
                <c:ptCount val="1"/>
                <c:pt idx="0">
                  <c:v>Symptoms severity </c:v>
                </c:pt>
              </c:strCache>
            </c:strRef>
          </c:tx>
          <c:spPr>
            <a:solidFill>
              <a:srgbClr val="623012"/>
            </a:solidFill>
            <a:ln>
              <a:noFill/>
            </a:ln>
            <a:effectLst/>
          </c:spPr>
          <c:invertIfNegative val="0"/>
          <c:val>
            <c:numRef>
              <c:f>Dec!$AE$3:$AE$33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3-7DFD-414B-BC12-325E49D08815}"/>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Dec!$V$1</c:f>
              <c:strCache>
                <c:ptCount val="1"/>
                <c:pt idx="0">
                  <c:v>Mental condition</c:v>
                </c:pt>
              </c:strCache>
            </c:strRef>
          </c:tx>
          <c:spPr>
            <a:ln w="22225" cap="rnd">
              <a:solidFill>
                <a:srgbClr val="00B0F0">
                  <a:alpha val="63000"/>
                </a:srgbClr>
              </a:solidFill>
              <a:prstDash val="sysDash"/>
              <a:round/>
            </a:ln>
            <a:effectLst/>
          </c:spPr>
          <c:marker>
            <c:symbol val="none"/>
          </c:marker>
          <c:val>
            <c:numRef>
              <c:f>Dec!$V$3:$V$33</c:f>
              <c:numCache>
                <c:formatCode>General</c:formatCode>
                <c:ptCount val="31"/>
              </c:numCache>
            </c:numRef>
          </c:val>
          <c:smooth val="0"/>
          <c:extLst>
            <c:ext xmlns:c16="http://schemas.microsoft.com/office/drawing/2014/chart" uri="{C3380CC4-5D6E-409C-BE32-E72D297353CC}">
              <c16:uniqueId val="{00000001-7DFD-414B-BC12-325E49D08815}"/>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Dec!$AC$1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Dec!$AC$3:$AC$33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7DFD-414B-BC12-325E49D08815}"/>
            </c:ext>
          </c:extLst>
        </c:ser>
        <c:dLbls>
          <c:showLegendKey val="0"/>
          <c:showVal val="0"/>
          <c:showCatName val="0"/>
          <c:showSerName val="0"/>
          <c:showPercent val="0"/>
          <c:showBubbleSize val="0"/>
        </c:dLbls>
        <c:marker val="1"/>
        <c:smooth val="0"/>
        <c:axId val="1023381615"/>
        <c:axId val="1023388335"/>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1023388335"/>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23381615"/>
        <c:crosses val="max"/>
        <c:crossBetween val="between"/>
      </c:valAx>
      <c:catAx>
        <c:axId val="1023381615"/>
        <c:scaling>
          <c:orientation val="minMax"/>
        </c:scaling>
        <c:delete val="1"/>
        <c:axPos val="b"/>
        <c:majorTickMark val="out"/>
        <c:minorTickMark val="none"/>
        <c:tickLblPos val="nextTo"/>
        <c:crossAx val="1023388335"/>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'Annual Stats'!$BK$3</c:f>
          <c:strCache>
            <c:ptCount val="1"/>
            <c:pt idx="0">
              <c:v>Number of Bowel Movements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715B-4846-856B-2A39AACCAA49}"/>
              </c:ext>
            </c:extLst>
          </c:dPt>
          <c:dPt>
            <c:idx val="1"/>
            <c:invertIfNegative val="0"/>
            <c:bubble3D val="0"/>
            <c:spPr>
              <a:solidFill>
                <a:srgbClr val="00B050"/>
              </a:solidFill>
              <a:ln>
                <a:noFill/>
              </a:ln>
              <a:effectLst/>
            </c:spPr>
            <c:extLst>
              <c:ext xmlns:c16="http://schemas.microsoft.com/office/drawing/2014/chart" uri="{C3380CC4-5D6E-409C-BE32-E72D297353CC}">
                <c16:uniqueId val="{00000003-715B-4846-856B-2A39AACCAA49}"/>
              </c:ext>
            </c:extLst>
          </c:dPt>
          <c:dPt>
            <c:idx val="2"/>
            <c:invertIfNegative val="0"/>
            <c:bubble3D val="0"/>
            <c:spPr>
              <a:solidFill>
                <a:srgbClr val="FF0000"/>
              </a:solidFill>
              <a:ln>
                <a:noFill/>
              </a:ln>
              <a:effectLst/>
            </c:spPr>
            <c:extLst>
              <c:ext xmlns:c16="http://schemas.microsoft.com/office/drawing/2014/chart" uri="{C3380CC4-5D6E-409C-BE32-E72D297353CC}">
                <c16:uniqueId val="{00000005-715B-4846-856B-2A39AACCAA49}"/>
              </c:ext>
            </c:extLst>
          </c:dPt>
          <c:dPt>
            <c:idx val="4"/>
            <c:invertIfNegative val="0"/>
            <c:bubble3D val="0"/>
            <c:spPr>
              <a:solidFill>
                <a:schemeClr val="accent4">
                  <a:lumMod val="75000"/>
                </a:schemeClr>
              </a:solidFill>
              <a:ln>
                <a:noFill/>
              </a:ln>
              <a:effectLst/>
            </c:spPr>
            <c:extLst>
              <c:ext xmlns:c16="http://schemas.microsoft.com/office/drawing/2014/chart" uri="{C3380CC4-5D6E-409C-BE32-E72D297353CC}">
                <c16:uniqueId val="{00000009-715B-4846-856B-2A39AACCAA49}"/>
              </c:ext>
            </c:extLst>
          </c:dPt>
          <c:dPt>
            <c:idx val="5"/>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0B-715B-4846-856B-2A39AACCAA49}"/>
              </c:ext>
            </c:extLst>
          </c:dPt>
          <c:dPt>
            <c:idx val="6"/>
            <c:invertIfNegative val="0"/>
            <c:bubble3D val="0"/>
            <c:spPr>
              <a:solidFill>
                <a:srgbClr val="FAA8CB"/>
              </a:solidFill>
              <a:ln>
                <a:noFill/>
              </a:ln>
              <a:effectLst/>
            </c:spPr>
            <c:extLst>
              <c:ext xmlns:c16="http://schemas.microsoft.com/office/drawing/2014/chart" uri="{C3380CC4-5D6E-409C-BE32-E72D297353CC}">
                <c16:uniqueId val="{0000000D-715B-4846-856B-2A39AACCAA49}"/>
              </c:ext>
            </c:extLst>
          </c:dPt>
          <c:dPt>
            <c:idx val="7"/>
            <c:invertIfNegative val="0"/>
            <c:bubble3D val="0"/>
            <c:spPr>
              <a:solidFill>
                <a:schemeClr val="accent4">
                  <a:lumMod val="50000"/>
                </a:schemeClr>
              </a:solidFill>
              <a:ln>
                <a:noFill/>
              </a:ln>
              <a:effectLst/>
            </c:spPr>
            <c:extLst>
              <c:ext xmlns:c16="http://schemas.microsoft.com/office/drawing/2014/chart" uri="{C3380CC4-5D6E-409C-BE32-E72D297353CC}">
                <c16:uniqueId val="{0000000F-715B-4846-856B-2A39AACCAA49}"/>
              </c:ext>
            </c:extLst>
          </c:dPt>
          <c:dPt>
            <c:idx val="8"/>
            <c:invertIfNegative val="0"/>
            <c:bubble3D val="0"/>
            <c:spPr>
              <a:solidFill>
                <a:schemeClr val="accent5">
                  <a:lumMod val="50000"/>
                </a:schemeClr>
              </a:solidFill>
              <a:ln>
                <a:noFill/>
              </a:ln>
              <a:effectLst/>
            </c:spPr>
            <c:extLst>
              <c:ext xmlns:c16="http://schemas.microsoft.com/office/drawing/2014/chart" uri="{C3380CC4-5D6E-409C-BE32-E72D297353CC}">
                <c16:uniqueId val="{00000012-4ED5-4616-813F-EB38DBF74950}"/>
              </c:ext>
            </c:extLst>
          </c:dPt>
          <c:cat>
            <c:strRef>
              <c:f>'Annual Stats'!$BG$2:$BG$10</c:f>
              <c:strCache>
                <c:ptCount val="9"/>
                <c:pt idx="0">
                  <c:v>None, Type 1 or Type 2</c:v>
                </c:pt>
                <c:pt idx="1">
                  <c:v>Type 3  or Type 4</c:v>
                </c:pt>
                <c:pt idx="2">
                  <c:v>Type 5 - Type 7 or mushy</c:v>
                </c:pt>
                <c:pt idx="3">
                  <c:v>Slippery, soft, sticky</c:v>
                </c:pt>
                <c:pt idx="4">
                  <c:v>Slimy</c:v>
                </c:pt>
                <c:pt idx="5">
                  <c:v>Greasy</c:v>
                </c:pt>
                <c:pt idx="6">
                  <c:v>Pen-shaped</c:v>
                </c:pt>
                <c:pt idx="7">
                  <c:v>Bloody</c:v>
                </c:pt>
                <c:pt idx="8">
                  <c:v>Other</c:v>
                </c:pt>
              </c:strCache>
            </c:strRef>
          </c:cat>
          <c:val>
            <c:numRef>
              <c:f>'Annual Stats'!$BH$2:$BH$10</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715B-4846-856B-2A39AACCAA49}"/>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Days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'Annual Stats'!$BK$2</c:f>
          <c:strCache>
            <c:ptCount val="1"/>
            <c:pt idx="0">
              <c:v>Condition &amp; Stress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'Annual Stats'!$Z$1</c:f>
              <c:strCache>
                <c:ptCount val="1"/>
                <c:pt idx="0">
                  <c:v>Physical condition</c:v>
                </c:pt>
              </c:strCache>
            </c:strRef>
          </c:tx>
          <c:spPr>
            <a:solidFill>
              <a:schemeClr val="accent6">
                <a:lumMod val="40000"/>
                <a:lumOff val="60000"/>
                <a:alpha val="59000"/>
              </a:schemeClr>
            </a:solidFill>
            <a:ln w="25400">
              <a:noFill/>
            </a:ln>
            <a:effectLst/>
          </c:spPr>
          <c:cat>
            <c:strRef>
              <c:f>'Annual Stats'!$Y$2:$Y$13</c:f>
              <c:strCache>
                <c:ptCount val="12"/>
                <c:pt idx="0">
                  <c:v>Jan</c:v>
                </c:pt>
                <c:pt idx="1">
                  <c:v>Feb</c:v>
                </c:pt>
                <c:pt idx="2">
                  <c:v>Mär</c:v>
                </c:pt>
                <c:pt idx="3">
                  <c:v>Apr</c:v>
                </c:pt>
                <c:pt idx="4">
                  <c:v>Mai</c:v>
                </c:pt>
                <c:pt idx="5">
                  <c:v>Jun</c:v>
                </c:pt>
                <c:pt idx="6">
                  <c:v>Jul</c:v>
                </c:pt>
                <c:pt idx="7">
                  <c:v>Aug</c:v>
                </c:pt>
                <c:pt idx="8">
                  <c:v>Sep</c:v>
                </c:pt>
                <c:pt idx="9">
                  <c:v>Okt</c:v>
                </c:pt>
                <c:pt idx="10">
                  <c:v>Nov</c:v>
                </c:pt>
                <c:pt idx="11">
                  <c:v>Dez</c:v>
                </c:pt>
              </c:strCache>
            </c:strRef>
          </c:cat>
          <c:val>
            <c:numRef>
              <c:f>'Annual Stats'!$AA$2:$AA$13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156A-4602-9DE0-55A44D3A161E}"/>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'Annual Stats'!$AF$1</c:f>
              <c:strCache>
                <c:ptCount val="1"/>
                <c:pt idx="0">
                  <c:v>Stress</c:v>
                </c:pt>
              </c:strCache>
            </c:strRef>
          </c:tx>
          <c:spPr>
            <a:solidFill>
              <a:srgbClr val="FF0000"/>
            </a:solidFill>
            <a:ln>
              <a:noFill/>
            </a:ln>
            <a:effectLst/>
          </c:spPr>
          <c:invertIfNegative val="0"/>
          <c:val>
            <c:numRef>
              <c:f>'Annual Stats'!$AG$2:$AG$13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156A-4602-9DE0-55A44D3A161E}"/>
            </c:ext>
          </c:extLst>
        </c:ser>
        <c:ser>
          <c:idx val="3"/>
          <c:order val="3"/>
          <c:tx>
            <c:strRef>
              <c:f>'Annual Stats'!$AD$1</c:f>
              <c:strCache>
                <c:ptCount val="1"/>
                <c:pt idx="0">
                  <c:v>Symptoms severity </c:v>
                </c:pt>
              </c:strCache>
            </c:strRef>
          </c:tx>
          <c:spPr>
            <a:solidFill>
              <a:schemeClr val="accent4">
                <a:lumMod val="50000"/>
              </a:schemeClr>
            </a:solidFill>
            <a:ln>
              <a:noFill/>
            </a:ln>
            <a:effectLst/>
          </c:spPr>
          <c:invertIfNegative val="0"/>
          <c:val>
            <c:numRef>
              <c:f>'Annual Stats'!$AE$2:$AE$13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156A-4602-9DE0-55A44D3A161E}"/>
            </c:ext>
          </c:extLst>
        </c:ser>
        <c:ser>
          <c:idx val="4"/>
          <c:order val="4"/>
          <c:tx>
            <c:strRef>
              <c:f>'Annual Stats'!$AL$1</c:f>
              <c:strCache>
                <c:ptCount val="1"/>
                <c:pt idx="0">
                  <c:v>FMT</c:v>
                </c:pt>
              </c:strCache>
            </c:strRef>
          </c:tx>
          <c:spPr>
            <a:solidFill>
              <a:schemeClr val="tx1"/>
            </a:solidFill>
            <a:ln>
              <a:noFill/>
            </a:ln>
            <a:effectLst/>
          </c:spPr>
          <c:invertIfNegative val="0"/>
          <c:val>
            <c:numRef>
              <c:f>'Annual Stats'!$AM$2:$AM$13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156A-4602-9DE0-55A44D3A161E}"/>
            </c:ext>
          </c:extLst>
        </c:ser>
        <c:dLbls>
          <c:showLegendKey val="0"/>
          <c:showVal val="0"/>
          <c:showCatName val="0"/>
          <c:showSerName val="0"/>
          <c:showPercent val="0"/>
          <c:showBubbleSize val="0"/>
        </c:dLbls>
        <c:gapWidth val="350"/>
        <c:axId val="1953539343"/>
        <c:axId val="29897023"/>
      </c:barChart>
      <c:lineChart>
        <c:grouping val="standard"/>
        <c:varyColors val="0"/>
        <c:ser>
          <c:idx val="1"/>
          <c:order val="1"/>
          <c:tx>
            <c:strRef>
              <c:f>'Annual Stats'!$AB$1</c:f>
              <c:strCache>
                <c:ptCount val="1"/>
                <c:pt idx="0">
                  <c:v>Mental condition</c:v>
                </c:pt>
              </c:strCache>
            </c:strRef>
          </c:tx>
          <c:spPr>
            <a:ln w="22225" cap="rnd">
              <a:solidFill>
                <a:srgbClr val="00B0F0">
                  <a:alpha val="63000"/>
                </a:srgbClr>
              </a:solidFill>
              <a:prstDash val="sysDash"/>
              <a:round/>
            </a:ln>
            <a:effectLst/>
          </c:spPr>
          <c:marker>
            <c:symbol val="none"/>
          </c:marker>
          <c:cat>
            <c:strRef>
              <c:f>'Annual Stats'!$Y$2:$Y$13</c:f>
              <c:strCache>
                <c:ptCount val="12"/>
                <c:pt idx="0">
                  <c:v>Jan</c:v>
                </c:pt>
                <c:pt idx="1">
                  <c:v>Feb</c:v>
                </c:pt>
                <c:pt idx="2">
                  <c:v>Mär</c:v>
                </c:pt>
                <c:pt idx="3">
                  <c:v>Apr</c:v>
                </c:pt>
                <c:pt idx="4">
                  <c:v>Mai</c:v>
                </c:pt>
                <c:pt idx="5">
                  <c:v>Jun</c:v>
                </c:pt>
                <c:pt idx="6">
                  <c:v>Jul</c:v>
                </c:pt>
                <c:pt idx="7">
                  <c:v>Aug</c:v>
                </c:pt>
                <c:pt idx="8">
                  <c:v>Sep</c:v>
                </c:pt>
                <c:pt idx="9">
                  <c:v>Okt</c:v>
                </c:pt>
                <c:pt idx="10">
                  <c:v>Nov</c:v>
                </c:pt>
                <c:pt idx="11">
                  <c:v>Dez</c:v>
                </c:pt>
              </c:strCache>
            </c:strRef>
          </c:cat>
          <c:val>
            <c:numRef>
              <c:f>'Annual Stats'!$AC$2:$AC$13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156A-4602-9DE0-55A44D3A161E}"/>
            </c:ext>
          </c:extLst>
        </c:ser>
        <c:dLbls>
          <c:showLegendKey val="0"/>
          <c:showVal val="0"/>
          <c:showCatName val="0"/>
          <c:showSerName val="0"/>
          <c:showPercent val="0"/>
          <c:showBubbleSize val="0"/>
        </c:dLbls>
        <c:marker val="1"/>
        <c:smooth val="0"/>
        <c:axId val="1953539343"/>
        <c:axId val="29897023"/>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Feb!$AP$3</c:f>
          <c:strCache>
            <c:ptCount val="1"/>
            <c:pt idx="0">
              <c:v>Number of Bowel Movements February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CB6A-403D-87DC-13957500DEC3}"/>
              </c:ext>
            </c:extLst>
          </c:dPt>
          <c:dPt>
            <c:idx val="1"/>
            <c:invertIfNegative val="0"/>
            <c:bubble3D val="0"/>
            <c:spPr>
              <a:solidFill>
                <a:srgbClr val="00B050"/>
              </a:solidFill>
              <a:ln>
                <a:noFill/>
              </a:ln>
              <a:effectLst/>
            </c:spPr>
            <c:extLst>
              <c:ext xmlns:c16="http://schemas.microsoft.com/office/drawing/2014/chart" uri="{C3380CC4-5D6E-409C-BE32-E72D297353CC}">
                <c16:uniqueId val="{00000003-CB6A-403D-87DC-13957500DEC3}"/>
              </c:ext>
            </c:extLst>
          </c:dPt>
          <c:dPt>
            <c:idx val="2"/>
            <c:invertIfNegative val="0"/>
            <c:bubble3D val="0"/>
            <c:spPr>
              <a:solidFill>
                <a:srgbClr val="FF0000"/>
              </a:solidFill>
              <a:ln>
                <a:noFill/>
              </a:ln>
              <a:effectLst/>
            </c:spPr>
            <c:extLst>
              <c:ext xmlns:c16="http://schemas.microsoft.com/office/drawing/2014/chart" uri="{C3380CC4-5D6E-409C-BE32-E72D297353CC}">
                <c16:uniqueId val="{00000005-CB6A-403D-87DC-13957500DEC3}"/>
              </c:ext>
            </c:extLst>
          </c:dPt>
          <c:dPt>
            <c:idx val="3"/>
            <c:invertIfNegative val="0"/>
            <c:bubble3D val="0"/>
            <c:spPr>
              <a:solidFill>
                <a:srgbClr val="0070C0"/>
              </a:solidFill>
              <a:ln>
                <a:noFill/>
              </a:ln>
              <a:effectLst/>
            </c:spPr>
            <c:extLst>
              <c:ext xmlns:c16="http://schemas.microsoft.com/office/drawing/2014/chart" uri="{C3380CC4-5D6E-409C-BE32-E72D297353CC}">
                <c16:uniqueId val="{00000007-CB6A-403D-87DC-13957500DEC3}"/>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CB6A-403D-87DC-13957500DEC3}"/>
              </c:ext>
            </c:extLst>
          </c:dPt>
          <c:dPt>
            <c:idx val="5"/>
            <c:invertIfNegative val="0"/>
            <c:bubble3D val="0"/>
            <c:spPr>
              <a:solidFill>
                <a:srgbClr val="FFC000"/>
              </a:solidFill>
              <a:ln>
                <a:noFill/>
              </a:ln>
              <a:effectLst/>
            </c:spPr>
            <c:extLst>
              <c:ext xmlns:c16="http://schemas.microsoft.com/office/drawing/2014/chart" uri="{C3380CC4-5D6E-409C-BE32-E72D297353CC}">
                <c16:uniqueId val="{0000000B-CB6A-403D-87DC-13957500DEC3}"/>
              </c:ext>
            </c:extLst>
          </c:dPt>
          <c:dPt>
            <c:idx val="6"/>
            <c:invertIfNegative val="0"/>
            <c:bubble3D val="0"/>
            <c:spPr>
              <a:solidFill>
                <a:srgbClr val="FC809B"/>
              </a:solidFill>
              <a:ln>
                <a:noFill/>
              </a:ln>
              <a:effectLst/>
            </c:spPr>
            <c:extLst>
              <c:ext xmlns:c16="http://schemas.microsoft.com/office/drawing/2014/chart" uri="{C3380CC4-5D6E-409C-BE32-E72D297353CC}">
                <c16:uniqueId val="{0000000D-CB6A-403D-87DC-13957500DEC3}"/>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CB6A-403D-87DC-13957500DEC3}"/>
              </c:ext>
            </c:extLst>
          </c:dPt>
          <c:cat>
            <c:strRef>
              <c:f>Feb!$AI$3:$AI$11</c:f>
              <c:strCache>
                <c:ptCount val="9"/>
                <c:pt idx="0">
                  <c:v>None, Type 1 or Type 2</c:v>
                </c:pt>
                <c:pt idx="1">
                  <c:v>Type 3  or Type 4</c:v>
                </c:pt>
                <c:pt idx="2">
                  <c:v>Type 5 - Type 7 or mushy</c:v>
                </c:pt>
                <c:pt idx="3">
                  <c:v>Slippery, soft, sticky</c:v>
                </c:pt>
                <c:pt idx="4">
                  <c:v>Slimy</c:v>
                </c:pt>
                <c:pt idx="5">
                  <c:v>Greasy</c:v>
                </c:pt>
                <c:pt idx="6">
                  <c:v>Pen-shaped</c:v>
                </c:pt>
                <c:pt idx="7">
                  <c:v>Bloody</c:v>
                </c:pt>
                <c:pt idx="8">
                  <c:v>Other</c:v>
                </c:pt>
              </c:strCache>
            </c:strRef>
          </c:cat>
          <c:val>
            <c:numRef>
              <c:f>Feb!$AK$3:$AK$11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CB6A-403D-87DC-13957500DEC3}"/>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Days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Feb!$AP$2</c:f>
          <c:strCache>
            <c:ptCount val="1"/>
            <c:pt idx="0">
              <c:v>Condition &amp; Stress February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Feb!$T$1</c:f>
              <c:strCache>
                <c:ptCount val="1"/>
                <c:pt idx="0">
                  <c:v>Physical condition</c:v>
                </c:pt>
              </c:strCache>
            </c:strRef>
          </c:tx>
          <c:spPr>
            <a:solidFill>
              <a:srgbClr val="00B050">
                <a:alpha val="25000"/>
              </a:srgbClr>
            </a:solidFill>
            <a:ln w="15875">
              <a:noFill/>
              <a:prstDash val="sysDash"/>
            </a:ln>
            <a:effectLst/>
          </c:spPr>
          <c:val>
            <c:numRef>
              <c:f>Feb!$T$3:$T$31</c:f>
              <c:numCache>
                <c:formatCode>General</c:formatCode>
                <c:ptCount val="29"/>
              </c:numCache>
            </c:numRef>
          </c:val>
          <c:extLst>
            <c:ext xmlns:c16="http://schemas.microsoft.com/office/drawing/2014/chart" uri="{C3380CC4-5D6E-409C-BE32-E72D297353CC}">
              <c16:uniqueId val="{00000000-CA7C-4D17-AE62-5005DE49ED7F}"/>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Feb!$S$1</c:f>
              <c:strCache>
                <c:ptCount val="1"/>
                <c:pt idx="0">
                  <c:v>Stress</c:v>
                </c:pt>
              </c:strCache>
            </c:strRef>
          </c:tx>
          <c:spPr>
            <a:solidFill>
              <a:srgbClr val="FF0000"/>
            </a:solidFill>
            <a:ln>
              <a:noFill/>
            </a:ln>
            <a:effectLst/>
          </c:spPr>
          <c:invertIfNegative val="0"/>
          <c:val>
            <c:numRef>
              <c:f>Feb!$AB$3:$AB$31</c:f>
              <c:numCache>
                <c:formatCode>General</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val>
          <c:extLst>
            <c:ext xmlns:c16="http://schemas.microsoft.com/office/drawing/2014/chart" uri="{C3380CC4-5D6E-409C-BE32-E72D297353CC}">
              <c16:uniqueId val="{00000002-CA7C-4D17-AE62-5005DE49ED7F}"/>
            </c:ext>
          </c:extLst>
        </c:ser>
        <c:ser>
          <c:idx val="3"/>
          <c:order val="3"/>
          <c:tx>
            <c:strRef>
              <c:f>Feb!$P$1</c:f>
              <c:strCache>
                <c:ptCount val="1"/>
                <c:pt idx="0">
                  <c:v>Symptoms severity </c:v>
                </c:pt>
              </c:strCache>
            </c:strRef>
          </c:tx>
          <c:spPr>
            <a:solidFill>
              <a:srgbClr val="623012"/>
            </a:solidFill>
            <a:ln>
              <a:noFill/>
            </a:ln>
            <a:effectLst/>
          </c:spPr>
          <c:invertIfNegative val="0"/>
          <c:val>
            <c:numRef>
              <c:f>Feb!$AE$3:$AE$31</c:f>
              <c:numCache>
                <c:formatCode>General</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val>
          <c:extLst>
            <c:ext xmlns:c16="http://schemas.microsoft.com/office/drawing/2014/chart" uri="{C3380CC4-5D6E-409C-BE32-E72D297353CC}">
              <c16:uniqueId val="{00000003-CA7C-4D17-AE62-5005DE49ED7F}"/>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Feb!$V$1</c:f>
              <c:strCache>
                <c:ptCount val="1"/>
                <c:pt idx="0">
                  <c:v>Mental condition</c:v>
                </c:pt>
              </c:strCache>
            </c:strRef>
          </c:tx>
          <c:spPr>
            <a:ln w="22225" cap="rnd">
              <a:solidFill>
                <a:srgbClr val="00B0F0">
                  <a:alpha val="63000"/>
                </a:srgbClr>
              </a:solidFill>
              <a:prstDash val="sysDash"/>
              <a:round/>
            </a:ln>
            <a:effectLst/>
          </c:spPr>
          <c:marker>
            <c:symbol val="none"/>
          </c:marker>
          <c:val>
            <c:numRef>
              <c:f>Feb!$V$3:$V$31</c:f>
              <c:numCache>
                <c:formatCode>General</c:formatCode>
                <c:ptCount val="29"/>
              </c:numCache>
            </c:numRef>
          </c:val>
          <c:smooth val="0"/>
          <c:extLst>
            <c:ext xmlns:c16="http://schemas.microsoft.com/office/drawing/2014/chart" uri="{C3380CC4-5D6E-409C-BE32-E72D297353CC}">
              <c16:uniqueId val="{00000001-CA7C-4D17-AE62-5005DE49ED7F}"/>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Feb!$AC$1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Feb!$AC$3:$AC$31</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smooth val="0"/>
          <c:extLst>
            <c:ext xmlns:c16="http://schemas.microsoft.com/office/drawing/2014/chart" uri="{C3380CC4-5D6E-409C-BE32-E72D297353CC}">
              <c16:uniqueId val="{00000004-CA7C-4D17-AE62-5005DE49ED7F}"/>
            </c:ext>
          </c:extLst>
        </c:ser>
        <c:dLbls>
          <c:showLegendKey val="0"/>
          <c:showVal val="0"/>
          <c:showCatName val="0"/>
          <c:showSerName val="0"/>
          <c:showPercent val="0"/>
          <c:showBubbleSize val="0"/>
        </c:dLbls>
        <c:marker val="1"/>
        <c:smooth val="0"/>
        <c:axId val="1194227615"/>
        <c:axId val="1194226655"/>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1194226655"/>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194227615"/>
        <c:crosses val="max"/>
        <c:crossBetween val="between"/>
      </c:valAx>
      <c:catAx>
        <c:axId val="1194227615"/>
        <c:scaling>
          <c:orientation val="minMax"/>
        </c:scaling>
        <c:delete val="1"/>
        <c:axPos val="b"/>
        <c:majorTickMark val="out"/>
        <c:minorTickMark val="none"/>
        <c:tickLblPos val="nextTo"/>
        <c:crossAx val="1194226655"/>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Mar!$AP$3</c:f>
          <c:strCache>
            <c:ptCount val="1"/>
            <c:pt idx="0">
              <c:v>Number of Bowel Movements March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B077-4F46-B552-3D7169731EAC}"/>
              </c:ext>
            </c:extLst>
          </c:dPt>
          <c:dPt>
            <c:idx val="1"/>
            <c:invertIfNegative val="0"/>
            <c:bubble3D val="0"/>
            <c:spPr>
              <a:solidFill>
                <a:srgbClr val="00B050"/>
              </a:solidFill>
              <a:ln>
                <a:noFill/>
              </a:ln>
              <a:effectLst/>
            </c:spPr>
            <c:extLst>
              <c:ext xmlns:c16="http://schemas.microsoft.com/office/drawing/2014/chart" uri="{C3380CC4-5D6E-409C-BE32-E72D297353CC}">
                <c16:uniqueId val="{00000003-B077-4F46-B552-3D7169731EAC}"/>
              </c:ext>
            </c:extLst>
          </c:dPt>
          <c:dPt>
            <c:idx val="2"/>
            <c:invertIfNegative val="0"/>
            <c:bubble3D val="0"/>
            <c:spPr>
              <a:solidFill>
                <a:srgbClr val="FF0000"/>
              </a:solidFill>
              <a:ln>
                <a:noFill/>
              </a:ln>
              <a:effectLst/>
            </c:spPr>
            <c:extLst>
              <c:ext xmlns:c16="http://schemas.microsoft.com/office/drawing/2014/chart" uri="{C3380CC4-5D6E-409C-BE32-E72D297353CC}">
                <c16:uniqueId val="{00000005-B077-4F46-B552-3D7169731EAC}"/>
              </c:ext>
            </c:extLst>
          </c:dPt>
          <c:dPt>
            <c:idx val="3"/>
            <c:invertIfNegative val="0"/>
            <c:bubble3D val="0"/>
            <c:spPr>
              <a:solidFill>
                <a:srgbClr val="0070C0"/>
              </a:solidFill>
              <a:ln>
                <a:noFill/>
              </a:ln>
              <a:effectLst/>
            </c:spPr>
            <c:extLst>
              <c:ext xmlns:c16="http://schemas.microsoft.com/office/drawing/2014/chart" uri="{C3380CC4-5D6E-409C-BE32-E72D297353CC}">
                <c16:uniqueId val="{00000007-B077-4F46-B552-3D7169731EAC}"/>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B077-4F46-B552-3D7169731EAC}"/>
              </c:ext>
            </c:extLst>
          </c:dPt>
          <c:dPt>
            <c:idx val="5"/>
            <c:invertIfNegative val="0"/>
            <c:bubble3D val="0"/>
            <c:spPr>
              <a:solidFill>
                <a:srgbClr val="FFC000"/>
              </a:solidFill>
              <a:ln>
                <a:noFill/>
              </a:ln>
              <a:effectLst/>
            </c:spPr>
            <c:extLst>
              <c:ext xmlns:c16="http://schemas.microsoft.com/office/drawing/2014/chart" uri="{C3380CC4-5D6E-409C-BE32-E72D297353CC}">
                <c16:uniqueId val="{0000000B-B077-4F46-B552-3D7169731EAC}"/>
              </c:ext>
            </c:extLst>
          </c:dPt>
          <c:dPt>
            <c:idx val="6"/>
            <c:invertIfNegative val="0"/>
            <c:bubble3D val="0"/>
            <c:spPr>
              <a:solidFill>
                <a:srgbClr val="FC809B"/>
              </a:solidFill>
              <a:ln>
                <a:noFill/>
              </a:ln>
              <a:effectLst/>
            </c:spPr>
            <c:extLst>
              <c:ext xmlns:c16="http://schemas.microsoft.com/office/drawing/2014/chart" uri="{C3380CC4-5D6E-409C-BE32-E72D297353CC}">
                <c16:uniqueId val="{0000000D-B077-4F46-B552-3D7169731EAC}"/>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B077-4F46-B552-3D7169731EAC}"/>
              </c:ext>
            </c:extLst>
          </c:dPt>
          <c:cat>
            <c:strRef>
              <c:f>Mar!$AI$3:$AI$11</c:f>
              <c:strCache>
                <c:ptCount val="9"/>
                <c:pt idx="0">
                  <c:v>None, Type 1 or Type 2</c:v>
                </c:pt>
                <c:pt idx="1">
                  <c:v>Type 3  or Type 4</c:v>
                </c:pt>
                <c:pt idx="2">
                  <c:v>Type 5 - Type 7 or mushy</c:v>
                </c:pt>
                <c:pt idx="3">
                  <c:v>Slippery, soft, sticky</c:v>
                </c:pt>
                <c:pt idx="4">
                  <c:v>Slimy</c:v>
                </c:pt>
                <c:pt idx="5">
                  <c:v>Greasy</c:v>
                </c:pt>
                <c:pt idx="6">
                  <c:v>Pen-shaped</c:v>
                </c:pt>
                <c:pt idx="7">
                  <c:v>Bloody</c:v>
                </c:pt>
                <c:pt idx="8">
                  <c:v>Other</c:v>
                </c:pt>
              </c:strCache>
            </c:strRef>
          </c:cat>
          <c:val>
            <c:numRef>
              <c:f>Mar!$AK$3:$AK$11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B077-4F46-B552-3D7169731EAC}"/>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Days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Mar!$AP$2</c:f>
          <c:strCache>
            <c:ptCount val="1"/>
            <c:pt idx="0">
              <c:v>Condition &amp; Stress March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Mar!$T$1</c:f>
              <c:strCache>
                <c:ptCount val="1"/>
                <c:pt idx="0">
                  <c:v>Physical condition</c:v>
                </c:pt>
              </c:strCache>
            </c:strRef>
          </c:tx>
          <c:spPr>
            <a:solidFill>
              <a:srgbClr val="00B050">
                <a:alpha val="25000"/>
              </a:srgbClr>
            </a:solidFill>
            <a:ln w="15875">
              <a:noFill/>
              <a:prstDash val="sysDash"/>
            </a:ln>
            <a:effectLst/>
          </c:spPr>
          <c:val>
            <c:numRef>
              <c:f>Mar!$T$3:$T$33</c:f>
              <c:numCache>
                <c:formatCode>General</c:formatCode>
                <c:ptCount val="31"/>
              </c:numCache>
            </c:numRef>
          </c:val>
          <c:extLst>
            <c:ext xmlns:c16="http://schemas.microsoft.com/office/drawing/2014/chart" uri="{C3380CC4-5D6E-409C-BE32-E72D297353CC}">
              <c16:uniqueId val="{00000000-B807-492B-A3F9-BD3CCCBA983A}"/>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Mar!$S$1</c:f>
              <c:strCache>
                <c:ptCount val="1"/>
                <c:pt idx="0">
                  <c:v>Stress</c:v>
                </c:pt>
              </c:strCache>
            </c:strRef>
          </c:tx>
          <c:spPr>
            <a:solidFill>
              <a:srgbClr val="FF0000"/>
            </a:solidFill>
            <a:ln>
              <a:noFill/>
            </a:ln>
            <a:effectLst/>
          </c:spPr>
          <c:invertIfNegative val="0"/>
          <c:val>
            <c:numRef>
              <c:f>Mar!$AB$3:$AB$33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2-B807-492B-A3F9-BD3CCCBA983A}"/>
            </c:ext>
          </c:extLst>
        </c:ser>
        <c:ser>
          <c:idx val="3"/>
          <c:order val="3"/>
          <c:tx>
            <c:strRef>
              <c:f>Mar!$P$1</c:f>
              <c:strCache>
                <c:ptCount val="1"/>
                <c:pt idx="0">
                  <c:v>Symptoms severity </c:v>
                </c:pt>
              </c:strCache>
            </c:strRef>
          </c:tx>
          <c:spPr>
            <a:solidFill>
              <a:srgbClr val="623012"/>
            </a:solidFill>
            <a:ln>
              <a:noFill/>
            </a:ln>
            <a:effectLst/>
          </c:spPr>
          <c:invertIfNegative val="0"/>
          <c:val>
            <c:numRef>
              <c:f>Mar!$AE$3:$AE$33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3-B807-492B-A3F9-BD3CCCBA983A}"/>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Mar!$V$1</c:f>
              <c:strCache>
                <c:ptCount val="1"/>
                <c:pt idx="0">
                  <c:v>Mental condition</c:v>
                </c:pt>
              </c:strCache>
            </c:strRef>
          </c:tx>
          <c:spPr>
            <a:ln w="22225" cap="rnd">
              <a:solidFill>
                <a:srgbClr val="00B0F0">
                  <a:alpha val="63000"/>
                </a:srgbClr>
              </a:solidFill>
              <a:prstDash val="sysDash"/>
              <a:round/>
            </a:ln>
            <a:effectLst/>
          </c:spPr>
          <c:marker>
            <c:symbol val="none"/>
          </c:marker>
          <c:val>
            <c:numRef>
              <c:f>Mar!$V$3:$V$33</c:f>
              <c:numCache>
                <c:formatCode>General</c:formatCode>
                <c:ptCount val="31"/>
              </c:numCache>
            </c:numRef>
          </c:val>
          <c:smooth val="0"/>
          <c:extLst>
            <c:ext xmlns:c16="http://schemas.microsoft.com/office/drawing/2014/chart" uri="{C3380CC4-5D6E-409C-BE32-E72D297353CC}">
              <c16:uniqueId val="{00000001-B807-492B-A3F9-BD3CCCBA983A}"/>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Mar!$AC$1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Mar!$AC$3:$AC$33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B807-492B-A3F9-BD3CCCBA983A}"/>
            </c:ext>
          </c:extLst>
        </c:ser>
        <c:dLbls>
          <c:showLegendKey val="0"/>
          <c:showVal val="0"/>
          <c:showCatName val="0"/>
          <c:showSerName val="0"/>
          <c:showPercent val="0"/>
          <c:showBubbleSize val="0"/>
        </c:dLbls>
        <c:marker val="1"/>
        <c:smooth val="0"/>
        <c:axId val="676711327"/>
        <c:axId val="676709887"/>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676709887"/>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76711327"/>
        <c:crosses val="max"/>
        <c:crossBetween val="between"/>
      </c:valAx>
      <c:catAx>
        <c:axId val="676711327"/>
        <c:scaling>
          <c:orientation val="minMax"/>
        </c:scaling>
        <c:delete val="1"/>
        <c:axPos val="b"/>
        <c:majorTickMark val="out"/>
        <c:minorTickMark val="none"/>
        <c:tickLblPos val="nextTo"/>
        <c:crossAx val="676709887"/>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Apr!$AP$3</c:f>
          <c:strCache>
            <c:ptCount val="1"/>
            <c:pt idx="0">
              <c:v>Number of Bowel Movements April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B468-4748-B751-16AD38894783}"/>
              </c:ext>
            </c:extLst>
          </c:dPt>
          <c:dPt>
            <c:idx val="1"/>
            <c:invertIfNegative val="0"/>
            <c:bubble3D val="0"/>
            <c:spPr>
              <a:solidFill>
                <a:srgbClr val="00B050"/>
              </a:solidFill>
              <a:ln>
                <a:noFill/>
              </a:ln>
              <a:effectLst/>
            </c:spPr>
            <c:extLst>
              <c:ext xmlns:c16="http://schemas.microsoft.com/office/drawing/2014/chart" uri="{C3380CC4-5D6E-409C-BE32-E72D297353CC}">
                <c16:uniqueId val="{00000003-B468-4748-B751-16AD38894783}"/>
              </c:ext>
            </c:extLst>
          </c:dPt>
          <c:dPt>
            <c:idx val="2"/>
            <c:invertIfNegative val="0"/>
            <c:bubble3D val="0"/>
            <c:spPr>
              <a:solidFill>
                <a:srgbClr val="FF0000"/>
              </a:solidFill>
              <a:ln>
                <a:noFill/>
              </a:ln>
              <a:effectLst/>
            </c:spPr>
            <c:extLst>
              <c:ext xmlns:c16="http://schemas.microsoft.com/office/drawing/2014/chart" uri="{C3380CC4-5D6E-409C-BE32-E72D297353CC}">
                <c16:uniqueId val="{00000005-B468-4748-B751-16AD38894783}"/>
              </c:ext>
            </c:extLst>
          </c:dPt>
          <c:dPt>
            <c:idx val="3"/>
            <c:invertIfNegative val="0"/>
            <c:bubble3D val="0"/>
            <c:spPr>
              <a:solidFill>
                <a:srgbClr val="0070C0"/>
              </a:solidFill>
              <a:ln>
                <a:noFill/>
              </a:ln>
              <a:effectLst/>
            </c:spPr>
            <c:extLst>
              <c:ext xmlns:c16="http://schemas.microsoft.com/office/drawing/2014/chart" uri="{C3380CC4-5D6E-409C-BE32-E72D297353CC}">
                <c16:uniqueId val="{00000007-B468-4748-B751-16AD38894783}"/>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B468-4748-B751-16AD38894783}"/>
              </c:ext>
            </c:extLst>
          </c:dPt>
          <c:dPt>
            <c:idx val="5"/>
            <c:invertIfNegative val="0"/>
            <c:bubble3D val="0"/>
            <c:spPr>
              <a:solidFill>
                <a:srgbClr val="FFC000"/>
              </a:solidFill>
              <a:ln>
                <a:noFill/>
              </a:ln>
              <a:effectLst/>
            </c:spPr>
            <c:extLst>
              <c:ext xmlns:c16="http://schemas.microsoft.com/office/drawing/2014/chart" uri="{C3380CC4-5D6E-409C-BE32-E72D297353CC}">
                <c16:uniqueId val="{0000000B-B468-4748-B751-16AD38894783}"/>
              </c:ext>
            </c:extLst>
          </c:dPt>
          <c:dPt>
            <c:idx val="6"/>
            <c:invertIfNegative val="0"/>
            <c:bubble3D val="0"/>
            <c:spPr>
              <a:solidFill>
                <a:srgbClr val="FC809B"/>
              </a:solidFill>
              <a:ln>
                <a:noFill/>
              </a:ln>
              <a:effectLst/>
            </c:spPr>
            <c:extLst>
              <c:ext xmlns:c16="http://schemas.microsoft.com/office/drawing/2014/chart" uri="{C3380CC4-5D6E-409C-BE32-E72D297353CC}">
                <c16:uniqueId val="{0000000D-B468-4748-B751-16AD38894783}"/>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B468-4748-B751-16AD38894783}"/>
              </c:ext>
            </c:extLst>
          </c:dPt>
          <c:cat>
            <c:strRef>
              <c:f>Apr!$AI$3:$AI$11</c:f>
              <c:strCache>
                <c:ptCount val="9"/>
                <c:pt idx="0">
                  <c:v>None, Type 1 or Type 2</c:v>
                </c:pt>
                <c:pt idx="1">
                  <c:v>Type 3  or Type 4</c:v>
                </c:pt>
                <c:pt idx="2">
                  <c:v>Type 5 - Type 7 or mushy</c:v>
                </c:pt>
                <c:pt idx="3">
                  <c:v>Slippery, soft, sticky</c:v>
                </c:pt>
                <c:pt idx="4">
                  <c:v>Slimy</c:v>
                </c:pt>
                <c:pt idx="5">
                  <c:v>Greasy</c:v>
                </c:pt>
                <c:pt idx="6">
                  <c:v>Pen-shaped</c:v>
                </c:pt>
                <c:pt idx="7">
                  <c:v>Bloody</c:v>
                </c:pt>
                <c:pt idx="8">
                  <c:v>Other</c:v>
                </c:pt>
              </c:strCache>
            </c:strRef>
          </c:cat>
          <c:val>
            <c:numRef>
              <c:f>Apr!$AK$3:$AK$11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B468-4748-B751-16AD38894783}"/>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Days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Apr!$AP$2</c:f>
          <c:strCache>
            <c:ptCount val="1"/>
            <c:pt idx="0">
              <c:v>Condition &amp; Stress April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Apr!$T$1</c:f>
              <c:strCache>
                <c:ptCount val="1"/>
                <c:pt idx="0">
                  <c:v>Physical condition</c:v>
                </c:pt>
              </c:strCache>
            </c:strRef>
          </c:tx>
          <c:spPr>
            <a:solidFill>
              <a:srgbClr val="00B050">
                <a:alpha val="25000"/>
              </a:srgbClr>
            </a:solidFill>
            <a:ln w="15875">
              <a:noFill/>
              <a:prstDash val="sysDash"/>
            </a:ln>
            <a:effectLst/>
          </c:spPr>
          <c:val>
            <c:numRef>
              <c:f>Apr!$T$3:$T$32</c:f>
              <c:numCache>
                <c:formatCode>General</c:formatCode>
                <c:ptCount val="30"/>
              </c:numCache>
            </c:numRef>
          </c:val>
          <c:extLst>
            <c:ext xmlns:c16="http://schemas.microsoft.com/office/drawing/2014/chart" uri="{C3380CC4-5D6E-409C-BE32-E72D297353CC}">
              <c16:uniqueId val="{00000000-C4DF-4224-BB1E-17D0E9E38484}"/>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Apr!$S$1</c:f>
              <c:strCache>
                <c:ptCount val="1"/>
                <c:pt idx="0">
                  <c:v>Stress</c:v>
                </c:pt>
              </c:strCache>
            </c:strRef>
          </c:tx>
          <c:spPr>
            <a:solidFill>
              <a:srgbClr val="FF0000"/>
            </a:solidFill>
            <a:ln>
              <a:noFill/>
            </a:ln>
            <a:effectLst/>
          </c:spPr>
          <c:invertIfNegative val="0"/>
          <c:val>
            <c:numRef>
              <c:f>Apr!$AB$3:$AB$32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2-C4DF-4224-BB1E-17D0E9E38484}"/>
            </c:ext>
          </c:extLst>
        </c:ser>
        <c:ser>
          <c:idx val="3"/>
          <c:order val="3"/>
          <c:tx>
            <c:strRef>
              <c:f>Apr!$P$1</c:f>
              <c:strCache>
                <c:ptCount val="1"/>
                <c:pt idx="0">
                  <c:v>Symptoms severity </c:v>
                </c:pt>
              </c:strCache>
            </c:strRef>
          </c:tx>
          <c:spPr>
            <a:solidFill>
              <a:srgbClr val="623012"/>
            </a:solidFill>
            <a:ln>
              <a:noFill/>
            </a:ln>
            <a:effectLst/>
          </c:spPr>
          <c:invertIfNegative val="0"/>
          <c:val>
            <c:numRef>
              <c:f>Apr!$AE$3:$AE$32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3-C4DF-4224-BB1E-17D0E9E38484}"/>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Apr!$V$1</c:f>
              <c:strCache>
                <c:ptCount val="1"/>
                <c:pt idx="0">
                  <c:v>Mental condition</c:v>
                </c:pt>
              </c:strCache>
            </c:strRef>
          </c:tx>
          <c:spPr>
            <a:ln w="22225" cap="rnd">
              <a:solidFill>
                <a:srgbClr val="00B0F0">
                  <a:alpha val="63000"/>
                </a:srgbClr>
              </a:solidFill>
              <a:prstDash val="sysDash"/>
              <a:round/>
            </a:ln>
            <a:effectLst/>
          </c:spPr>
          <c:marker>
            <c:symbol val="none"/>
          </c:marker>
          <c:val>
            <c:numRef>
              <c:f>Apr!$V$3:$V$32</c:f>
              <c:numCache>
                <c:formatCode>General</c:formatCode>
                <c:ptCount val="30"/>
              </c:numCache>
            </c:numRef>
          </c:val>
          <c:smooth val="0"/>
          <c:extLst>
            <c:ext xmlns:c16="http://schemas.microsoft.com/office/drawing/2014/chart" uri="{C3380CC4-5D6E-409C-BE32-E72D297353CC}">
              <c16:uniqueId val="{00000001-C4DF-4224-BB1E-17D0E9E38484}"/>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Apr!$AC$1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Apr!$AC$3:$AC$32</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4-C4DF-4224-BB1E-17D0E9E38484}"/>
            </c:ext>
          </c:extLst>
        </c:ser>
        <c:dLbls>
          <c:showLegendKey val="0"/>
          <c:showVal val="0"/>
          <c:showCatName val="0"/>
          <c:showSerName val="0"/>
          <c:showPercent val="0"/>
          <c:showBubbleSize val="0"/>
        </c:dLbls>
        <c:marker val="1"/>
        <c:smooth val="0"/>
        <c:axId val="1029559423"/>
        <c:axId val="1029572383"/>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1029572383"/>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29559423"/>
        <c:crosses val="max"/>
        <c:crossBetween val="between"/>
      </c:valAx>
      <c:catAx>
        <c:axId val="1029559423"/>
        <c:scaling>
          <c:orientation val="minMax"/>
        </c:scaling>
        <c:delete val="1"/>
        <c:axPos val="b"/>
        <c:majorTickMark val="out"/>
        <c:minorTickMark val="none"/>
        <c:tickLblPos val="nextTo"/>
        <c:crossAx val="1029572383"/>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May!$AP$3</c:f>
          <c:strCache>
            <c:ptCount val="1"/>
            <c:pt idx="0">
              <c:v>Number of Bowel Movements May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8ED9-467D-BFB2-F8C2DC4A5B7B}"/>
              </c:ext>
            </c:extLst>
          </c:dPt>
          <c:dPt>
            <c:idx val="1"/>
            <c:invertIfNegative val="0"/>
            <c:bubble3D val="0"/>
            <c:spPr>
              <a:solidFill>
                <a:srgbClr val="00B050"/>
              </a:solidFill>
              <a:ln>
                <a:noFill/>
              </a:ln>
              <a:effectLst/>
            </c:spPr>
            <c:extLst>
              <c:ext xmlns:c16="http://schemas.microsoft.com/office/drawing/2014/chart" uri="{C3380CC4-5D6E-409C-BE32-E72D297353CC}">
                <c16:uniqueId val="{00000003-8ED9-467D-BFB2-F8C2DC4A5B7B}"/>
              </c:ext>
            </c:extLst>
          </c:dPt>
          <c:dPt>
            <c:idx val="2"/>
            <c:invertIfNegative val="0"/>
            <c:bubble3D val="0"/>
            <c:spPr>
              <a:solidFill>
                <a:srgbClr val="FF0000"/>
              </a:solidFill>
              <a:ln>
                <a:noFill/>
              </a:ln>
              <a:effectLst/>
            </c:spPr>
            <c:extLst>
              <c:ext xmlns:c16="http://schemas.microsoft.com/office/drawing/2014/chart" uri="{C3380CC4-5D6E-409C-BE32-E72D297353CC}">
                <c16:uniqueId val="{00000005-8ED9-467D-BFB2-F8C2DC4A5B7B}"/>
              </c:ext>
            </c:extLst>
          </c:dPt>
          <c:dPt>
            <c:idx val="3"/>
            <c:invertIfNegative val="0"/>
            <c:bubble3D val="0"/>
            <c:spPr>
              <a:solidFill>
                <a:srgbClr val="0070C0"/>
              </a:solidFill>
              <a:ln>
                <a:noFill/>
              </a:ln>
              <a:effectLst/>
            </c:spPr>
            <c:extLst>
              <c:ext xmlns:c16="http://schemas.microsoft.com/office/drawing/2014/chart" uri="{C3380CC4-5D6E-409C-BE32-E72D297353CC}">
                <c16:uniqueId val="{00000007-8ED9-467D-BFB2-F8C2DC4A5B7B}"/>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8ED9-467D-BFB2-F8C2DC4A5B7B}"/>
              </c:ext>
            </c:extLst>
          </c:dPt>
          <c:dPt>
            <c:idx val="5"/>
            <c:invertIfNegative val="0"/>
            <c:bubble3D val="0"/>
            <c:spPr>
              <a:solidFill>
                <a:srgbClr val="FFC000"/>
              </a:solidFill>
              <a:ln>
                <a:noFill/>
              </a:ln>
              <a:effectLst/>
            </c:spPr>
            <c:extLst>
              <c:ext xmlns:c16="http://schemas.microsoft.com/office/drawing/2014/chart" uri="{C3380CC4-5D6E-409C-BE32-E72D297353CC}">
                <c16:uniqueId val="{0000000B-8ED9-467D-BFB2-F8C2DC4A5B7B}"/>
              </c:ext>
            </c:extLst>
          </c:dPt>
          <c:dPt>
            <c:idx val="6"/>
            <c:invertIfNegative val="0"/>
            <c:bubble3D val="0"/>
            <c:spPr>
              <a:solidFill>
                <a:srgbClr val="FC809B"/>
              </a:solidFill>
              <a:ln>
                <a:noFill/>
              </a:ln>
              <a:effectLst/>
            </c:spPr>
            <c:extLst>
              <c:ext xmlns:c16="http://schemas.microsoft.com/office/drawing/2014/chart" uri="{C3380CC4-5D6E-409C-BE32-E72D297353CC}">
                <c16:uniqueId val="{0000000D-8ED9-467D-BFB2-F8C2DC4A5B7B}"/>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8ED9-467D-BFB2-F8C2DC4A5B7B}"/>
              </c:ext>
            </c:extLst>
          </c:dPt>
          <c:cat>
            <c:strRef>
              <c:f>May!$AI$3:$AI$11</c:f>
              <c:strCache>
                <c:ptCount val="9"/>
                <c:pt idx="0">
                  <c:v>None, Type 1 or Type 2</c:v>
                </c:pt>
                <c:pt idx="1">
                  <c:v>Type 3  or Type 4</c:v>
                </c:pt>
                <c:pt idx="2">
                  <c:v>Type 5 - Type 7 or mushy</c:v>
                </c:pt>
                <c:pt idx="3">
                  <c:v>Slippery, soft, sticky</c:v>
                </c:pt>
                <c:pt idx="4">
                  <c:v>Slimy</c:v>
                </c:pt>
                <c:pt idx="5">
                  <c:v>Greasy</c:v>
                </c:pt>
                <c:pt idx="6">
                  <c:v>Pen-shaped</c:v>
                </c:pt>
                <c:pt idx="7">
                  <c:v>Bloody</c:v>
                </c:pt>
                <c:pt idx="8">
                  <c:v>Other</c:v>
                </c:pt>
              </c:strCache>
            </c:strRef>
          </c:cat>
          <c:val>
            <c:numRef>
              <c:f>May!$AK$3:$AK$11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8ED9-467D-BFB2-F8C2DC4A5B7B}"/>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Days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43.png"/><Relationship Id="rId2" Type="http://schemas.openxmlformats.org/officeDocument/2006/relationships/image" Target="../media/image42.png"/><Relationship Id="rId1" Type="http://schemas.openxmlformats.org/officeDocument/2006/relationships/hyperlink" Target="https://www.instagram.com/gutandmehealthdiary/" TargetMode="External"/><Relationship Id="rId4" Type="http://schemas.openxmlformats.org/officeDocument/2006/relationships/image" Target="../media/image44.png"/></Relationships>
</file>

<file path=xl/drawings/_rels/drawing10.xml.rels><?xml version="1.0" encoding="UTF-8" standalone="yes"?>
<Relationships xmlns="http://schemas.openxmlformats.org/package/2006/relationships"><Relationship Id="rId8" Type="http://schemas.openxmlformats.org/officeDocument/2006/relationships/image" Target="../media/image63.png"/><Relationship Id="rId3" Type="http://schemas.openxmlformats.org/officeDocument/2006/relationships/image" Target="../media/image58.png"/><Relationship Id="rId7" Type="http://schemas.openxmlformats.org/officeDocument/2006/relationships/image" Target="../media/image62.png"/><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image" Target="../media/image61.png"/><Relationship Id="rId5" Type="http://schemas.openxmlformats.org/officeDocument/2006/relationships/image" Target="../media/image60.png"/><Relationship Id="rId4" Type="http://schemas.openxmlformats.org/officeDocument/2006/relationships/image" Target="../media/image59.png"/><Relationship Id="rId9" Type="http://schemas.openxmlformats.org/officeDocument/2006/relationships/image" Target="../media/image64.png"/></Relationships>
</file>

<file path=xl/drawings/_rels/drawing11.xml.rels><?xml version="1.0" encoding="UTF-8" standalone="yes"?>
<Relationships xmlns="http://schemas.openxmlformats.org/package/2006/relationships"><Relationship Id="rId8" Type="http://schemas.openxmlformats.org/officeDocument/2006/relationships/image" Target="../media/image63.png"/><Relationship Id="rId3" Type="http://schemas.openxmlformats.org/officeDocument/2006/relationships/image" Target="../media/image58.png"/><Relationship Id="rId7" Type="http://schemas.openxmlformats.org/officeDocument/2006/relationships/image" Target="../media/image62.png"/><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image" Target="../media/image61.png"/><Relationship Id="rId5" Type="http://schemas.openxmlformats.org/officeDocument/2006/relationships/image" Target="../media/image60.png"/><Relationship Id="rId4" Type="http://schemas.openxmlformats.org/officeDocument/2006/relationships/image" Target="../media/image59.png"/><Relationship Id="rId9" Type="http://schemas.openxmlformats.org/officeDocument/2006/relationships/image" Target="../media/image64.png"/></Relationships>
</file>

<file path=xl/drawings/_rels/drawing12.xml.rels><?xml version="1.0" encoding="UTF-8" standalone="yes"?>
<Relationships xmlns="http://schemas.openxmlformats.org/package/2006/relationships"><Relationship Id="rId8" Type="http://schemas.openxmlformats.org/officeDocument/2006/relationships/image" Target="../media/image63.png"/><Relationship Id="rId3" Type="http://schemas.openxmlformats.org/officeDocument/2006/relationships/image" Target="../media/image58.png"/><Relationship Id="rId7" Type="http://schemas.openxmlformats.org/officeDocument/2006/relationships/image" Target="../media/image62.png"/><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image" Target="../media/image61.png"/><Relationship Id="rId5" Type="http://schemas.openxmlformats.org/officeDocument/2006/relationships/image" Target="../media/image60.png"/><Relationship Id="rId4" Type="http://schemas.openxmlformats.org/officeDocument/2006/relationships/image" Target="../media/image59.png"/><Relationship Id="rId9" Type="http://schemas.openxmlformats.org/officeDocument/2006/relationships/image" Target="../media/image64.png"/></Relationships>
</file>

<file path=xl/drawings/_rels/drawing13.xml.rels><?xml version="1.0" encoding="UTF-8" standalone="yes"?>
<Relationships xmlns="http://schemas.openxmlformats.org/package/2006/relationships"><Relationship Id="rId8" Type="http://schemas.openxmlformats.org/officeDocument/2006/relationships/image" Target="../media/image63.png"/><Relationship Id="rId3" Type="http://schemas.openxmlformats.org/officeDocument/2006/relationships/image" Target="../media/image58.png"/><Relationship Id="rId7" Type="http://schemas.openxmlformats.org/officeDocument/2006/relationships/image" Target="../media/image62.png"/><Relationship Id="rId2" Type="http://schemas.openxmlformats.org/officeDocument/2006/relationships/chart" Target="../charts/chart18.xml"/><Relationship Id="rId1" Type="http://schemas.openxmlformats.org/officeDocument/2006/relationships/chart" Target="../charts/chart17.xml"/><Relationship Id="rId6" Type="http://schemas.openxmlformats.org/officeDocument/2006/relationships/image" Target="../media/image61.png"/><Relationship Id="rId5" Type="http://schemas.openxmlformats.org/officeDocument/2006/relationships/image" Target="../media/image60.png"/><Relationship Id="rId4" Type="http://schemas.openxmlformats.org/officeDocument/2006/relationships/image" Target="../media/image59.png"/><Relationship Id="rId9" Type="http://schemas.openxmlformats.org/officeDocument/2006/relationships/image" Target="../media/image64.png"/></Relationships>
</file>

<file path=xl/drawings/_rels/drawing14.xml.rels><?xml version="1.0" encoding="UTF-8" standalone="yes"?>
<Relationships xmlns="http://schemas.openxmlformats.org/package/2006/relationships"><Relationship Id="rId8" Type="http://schemas.openxmlformats.org/officeDocument/2006/relationships/image" Target="../media/image63.png"/><Relationship Id="rId3" Type="http://schemas.openxmlformats.org/officeDocument/2006/relationships/image" Target="../media/image58.png"/><Relationship Id="rId7" Type="http://schemas.openxmlformats.org/officeDocument/2006/relationships/image" Target="../media/image62.png"/><Relationship Id="rId2" Type="http://schemas.openxmlformats.org/officeDocument/2006/relationships/chart" Target="../charts/chart20.xml"/><Relationship Id="rId1" Type="http://schemas.openxmlformats.org/officeDocument/2006/relationships/chart" Target="../charts/chart19.xml"/><Relationship Id="rId6" Type="http://schemas.openxmlformats.org/officeDocument/2006/relationships/image" Target="../media/image61.png"/><Relationship Id="rId5" Type="http://schemas.openxmlformats.org/officeDocument/2006/relationships/image" Target="../media/image60.png"/><Relationship Id="rId4" Type="http://schemas.openxmlformats.org/officeDocument/2006/relationships/image" Target="../media/image59.png"/><Relationship Id="rId9" Type="http://schemas.openxmlformats.org/officeDocument/2006/relationships/image" Target="../media/image64.png"/></Relationships>
</file>

<file path=xl/drawings/_rels/drawing15.xml.rels><?xml version="1.0" encoding="UTF-8" standalone="yes"?>
<Relationships xmlns="http://schemas.openxmlformats.org/package/2006/relationships"><Relationship Id="rId8" Type="http://schemas.openxmlformats.org/officeDocument/2006/relationships/image" Target="../media/image63.png"/><Relationship Id="rId3" Type="http://schemas.openxmlformats.org/officeDocument/2006/relationships/image" Target="../media/image58.png"/><Relationship Id="rId7" Type="http://schemas.openxmlformats.org/officeDocument/2006/relationships/image" Target="../media/image62.png"/><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image" Target="../media/image61.png"/><Relationship Id="rId5" Type="http://schemas.openxmlformats.org/officeDocument/2006/relationships/image" Target="../media/image60.png"/><Relationship Id="rId4" Type="http://schemas.openxmlformats.org/officeDocument/2006/relationships/image" Target="../media/image59.png"/><Relationship Id="rId9" Type="http://schemas.openxmlformats.org/officeDocument/2006/relationships/image" Target="../media/image64.png"/></Relationships>
</file>

<file path=xl/drawings/_rels/drawing16.xml.rels><?xml version="1.0" encoding="UTF-8" standalone="yes"?>
<Relationships xmlns="http://schemas.openxmlformats.org/package/2006/relationships"><Relationship Id="rId8" Type="http://schemas.openxmlformats.org/officeDocument/2006/relationships/image" Target="../media/image63.png"/><Relationship Id="rId3" Type="http://schemas.openxmlformats.org/officeDocument/2006/relationships/image" Target="../media/image58.png"/><Relationship Id="rId7" Type="http://schemas.openxmlformats.org/officeDocument/2006/relationships/image" Target="../media/image62.png"/><Relationship Id="rId2" Type="http://schemas.openxmlformats.org/officeDocument/2006/relationships/chart" Target="../charts/chart24.xml"/><Relationship Id="rId1" Type="http://schemas.openxmlformats.org/officeDocument/2006/relationships/chart" Target="../charts/chart23.xml"/><Relationship Id="rId6" Type="http://schemas.openxmlformats.org/officeDocument/2006/relationships/image" Target="../media/image61.png"/><Relationship Id="rId5" Type="http://schemas.openxmlformats.org/officeDocument/2006/relationships/image" Target="../media/image60.png"/><Relationship Id="rId4" Type="http://schemas.openxmlformats.org/officeDocument/2006/relationships/image" Target="../media/image59.png"/><Relationship Id="rId9" Type="http://schemas.openxmlformats.org/officeDocument/2006/relationships/image" Target="../media/image64.png"/></Relationships>
</file>

<file path=xl/drawings/_rels/drawing17.xml.rels><?xml version="1.0" encoding="UTF-8" standalone="yes"?>
<Relationships xmlns="http://schemas.openxmlformats.org/package/2006/relationships"><Relationship Id="rId2" Type="http://schemas.openxmlformats.org/officeDocument/2006/relationships/chart" Target="../charts/chart26.xml"/><Relationship Id="rId1" Type="http://schemas.openxmlformats.org/officeDocument/2006/relationships/chart" Target="../charts/chart25.xml"/></Relationships>
</file>

<file path=xl/drawings/_rels/drawing2.xml.rels><?xml version="1.0" encoding="UTF-8" standalone="yes"?>
<Relationships xmlns="http://schemas.openxmlformats.org/package/2006/relationships"><Relationship Id="rId8" Type="http://schemas.openxmlformats.org/officeDocument/2006/relationships/image" Target="../media/image52.png"/><Relationship Id="rId3" Type="http://schemas.openxmlformats.org/officeDocument/2006/relationships/image" Target="../media/image47.png"/><Relationship Id="rId7" Type="http://schemas.openxmlformats.org/officeDocument/2006/relationships/image" Target="../media/image51.png"/><Relationship Id="rId2" Type="http://schemas.openxmlformats.org/officeDocument/2006/relationships/image" Target="../media/image46.png"/><Relationship Id="rId1" Type="http://schemas.openxmlformats.org/officeDocument/2006/relationships/image" Target="../media/image45.png"/><Relationship Id="rId6" Type="http://schemas.openxmlformats.org/officeDocument/2006/relationships/image" Target="../media/image50.png"/><Relationship Id="rId5" Type="http://schemas.openxmlformats.org/officeDocument/2006/relationships/image" Target="../media/image49.png"/><Relationship Id="rId4" Type="http://schemas.openxmlformats.org/officeDocument/2006/relationships/image" Target="../media/image48.png"/><Relationship Id="rId9" Type="http://schemas.openxmlformats.org/officeDocument/2006/relationships/image" Target="../media/image53.png"/></Relationships>
</file>

<file path=xl/drawings/_rels/drawing3.xml.rels><?xml version="1.0" encoding="UTF-8" standalone="yes"?>
<Relationships xmlns="http://schemas.openxmlformats.org/package/2006/relationships"><Relationship Id="rId1" Type="http://schemas.openxmlformats.org/officeDocument/2006/relationships/image" Target="../media/image5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6.png"/></Relationships>
</file>

<file path=xl/drawings/_rels/drawing5.xml.rels><?xml version="1.0" encoding="UTF-8" standalone="yes"?>
<Relationships xmlns="http://schemas.openxmlformats.org/package/2006/relationships"><Relationship Id="rId8" Type="http://schemas.openxmlformats.org/officeDocument/2006/relationships/image" Target="../media/image63.png"/><Relationship Id="rId3" Type="http://schemas.openxmlformats.org/officeDocument/2006/relationships/image" Target="../media/image58.png"/><Relationship Id="rId7" Type="http://schemas.openxmlformats.org/officeDocument/2006/relationships/image" Target="../media/image62.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61.png"/><Relationship Id="rId5" Type="http://schemas.openxmlformats.org/officeDocument/2006/relationships/image" Target="../media/image60.png"/><Relationship Id="rId4" Type="http://schemas.openxmlformats.org/officeDocument/2006/relationships/image" Target="../media/image59.png"/><Relationship Id="rId9" Type="http://schemas.openxmlformats.org/officeDocument/2006/relationships/image" Target="../media/image64.png"/></Relationships>
</file>

<file path=xl/drawings/_rels/drawing6.xml.rels><?xml version="1.0" encoding="UTF-8" standalone="yes"?>
<Relationships xmlns="http://schemas.openxmlformats.org/package/2006/relationships"><Relationship Id="rId8" Type="http://schemas.openxmlformats.org/officeDocument/2006/relationships/image" Target="../media/image63.png"/><Relationship Id="rId3" Type="http://schemas.openxmlformats.org/officeDocument/2006/relationships/image" Target="../media/image58.png"/><Relationship Id="rId7" Type="http://schemas.openxmlformats.org/officeDocument/2006/relationships/image" Target="../media/image62.png"/><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image" Target="../media/image61.png"/><Relationship Id="rId5" Type="http://schemas.openxmlformats.org/officeDocument/2006/relationships/image" Target="../media/image60.png"/><Relationship Id="rId4" Type="http://schemas.openxmlformats.org/officeDocument/2006/relationships/image" Target="../media/image59.png"/><Relationship Id="rId9" Type="http://schemas.openxmlformats.org/officeDocument/2006/relationships/image" Target="../media/image64.png"/></Relationships>
</file>

<file path=xl/drawings/_rels/drawing7.xml.rels><?xml version="1.0" encoding="UTF-8" standalone="yes"?>
<Relationships xmlns="http://schemas.openxmlformats.org/package/2006/relationships"><Relationship Id="rId8" Type="http://schemas.openxmlformats.org/officeDocument/2006/relationships/image" Target="../media/image63.png"/><Relationship Id="rId3" Type="http://schemas.openxmlformats.org/officeDocument/2006/relationships/image" Target="../media/image58.png"/><Relationship Id="rId7" Type="http://schemas.openxmlformats.org/officeDocument/2006/relationships/image" Target="../media/image62.png"/><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image" Target="../media/image61.png"/><Relationship Id="rId5" Type="http://schemas.openxmlformats.org/officeDocument/2006/relationships/image" Target="../media/image60.png"/><Relationship Id="rId4" Type="http://schemas.openxmlformats.org/officeDocument/2006/relationships/image" Target="../media/image59.png"/><Relationship Id="rId9" Type="http://schemas.openxmlformats.org/officeDocument/2006/relationships/image" Target="../media/image64.png"/></Relationships>
</file>

<file path=xl/drawings/_rels/drawing8.xml.rels><?xml version="1.0" encoding="UTF-8" standalone="yes"?>
<Relationships xmlns="http://schemas.openxmlformats.org/package/2006/relationships"><Relationship Id="rId8" Type="http://schemas.openxmlformats.org/officeDocument/2006/relationships/image" Target="../media/image63.png"/><Relationship Id="rId3" Type="http://schemas.openxmlformats.org/officeDocument/2006/relationships/image" Target="../media/image58.png"/><Relationship Id="rId7" Type="http://schemas.openxmlformats.org/officeDocument/2006/relationships/image" Target="../media/image62.png"/><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image" Target="../media/image61.png"/><Relationship Id="rId5" Type="http://schemas.openxmlformats.org/officeDocument/2006/relationships/image" Target="../media/image60.png"/><Relationship Id="rId4" Type="http://schemas.openxmlformats.org/officeDocument/2006/relationships/image" Target="../media/image59.png"/><Relationship Id="rId9" Type="http://schemas.openxmlformats.org/officeDocument/2006/relationships/image" Target="../media/image64.png"/></Relationships>
</file>

<file path=xl/drawings/_rels/drawing9.xml.rels><?xml version="1.0" encoding="UTF-8" standalone="yes"?>
<Relationships xmlns="http://schemas.openxmlformats.org/package/2006/relationships"><Relationship Id="rId8" Type="http://schemas.openxmlformats.org/officeDocument/2006/relationships/image" Target="../media/image63.png"/><Relationship Id="rId3" Type="http://schemas.openxmlformats.org/officeDocument/2006/relationships/image" Target="../media/image58.png"/><Relationship Id="rId7" Type="http://schemas.openxmlformats.org/officeDocument/2006/relationships/image" Target="../media/image62.png"/><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image" Target="../media/image61.png"/><Relationship Id="rId5" Type="http://schemas.openxmlformats.org/officeDocument/2006/relationships/image" Target="../media/image60.png"/><Relationship Id="rId4" Type="http://schemas.openxmlformats.org/officeDocument/2006/relationships/image" Target="../media/image59.png"/><Relationship Id="rId9" Type="http://schemas.openxmlformats.org/officeDocument/2006/relationships/image" Target="../media/image6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55.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55.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55.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55.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55.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55.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5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5.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55.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5.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55.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55.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55.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55.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55.png"/></Relationships>
</file>

<file path=xl/drawings/drawing1.xml><?xml version="1.0" encoding="utf-8"?>
<xdr:wsDr xmlns:xdr="http://schemas.openxmlformats.org/drawingml/2006/spreadsheetDrawing" xmlns:a="http://schemas.openxmlformats.org/drawingml/2006/main">
  <xdr:twoCellAnchor editAs="oneCell">
    <xdr:from>
      <xdr:col>6</xdr:col>
      <xdr:colOff>503945</xdr:colOff>
      <xdr:row>24</xdr:row>
      <xdr:rowOff>187132</xdr:rowOff>
    </xdr:from>
    <xdr:to>
      <xdr:col>6</xdr:col>
      <xdr:colOff>811673</xdr:colOff>
      <xdr:row>26</xdr:row>
      <xdr:rowOff>43591</xdr:rowOff>
    </xdr:to>
    <xdr:pic>
      <xdr:nvPicPr>
        <xdr:cNvPr id="7" name="Grafik 6">
          <a:hlinkClick xmlns:r="http://schemas.openxmlformats.org/officeDocument/2006/relationships" r:id="rId1"/>
          <a:extLst>
            <a:ext uri="{FF2B5EF4-FFF2-40B4-BE49-F238E27FC236}">
              <a16:creationId xmlns:a16="http://schemas.microsoft.com/office/drawing/2014/main" id="{8B9755EF-0A17-4E79-A718-DA978F9474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835313" y="5375750"/>
          <a:ext cx="307728" cy="307644"/>
        </a:xfrm>
        <a:prstGeom prst="rect">
          <a:avLst/>
        </a:prstGeom>
      </xdr:spPr>
    </xdr:pic>
    <xdr:clientData/>
  </xdr:twoCellAnchor>
  <xdr:twoCellAnchor editAs="oneCell">
    <xdr:from>
      <xdr:col>6</xdr:col>
      <xdr:colOff>0</xdr:colOff>
      <xdr:row>15</xdr:row>
      <xdr:rowOff>115856</xdr:rowOff>
    </xdr:from>
    <xdr:to>
      <xdr:col>7</xdr:col>
      <xdr:colOff>72626</xdr:colOff>
      <xdr:row>17</xdr:row>
      <xdr:rowOff>41415</xdr:rowOff>
    </xdr:to>
    <xdr:pic>
      <xdr:nvPicPr>
        <xdr:cNvPr id="2" name="Grafik 1">
          <a:extLst>
            <a:ext uri="{FF2B5EF4-FFF2-40B4-BE49-F238E27FC236}">
              <a16:creationId xmlns:a16="http://schemas.microsoft.com/office/drawing/2014/main" id="{15DF5F6A-1E93-4E32-8EAC-72585A55D7C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323522" y="115856"/>
          <a:ext cx="1364713" cy="1201081"/>
        </a:xfrm>
        <a:prstGeom prst="rect">
          <a:avLst/>
        </a:prstGeom>
      </xdr:spPr>
    </xdr:pic>
    <xdr:clientData/>
  </xdr:twoCellAnchor>
  <xdr:twoCellAnchor editAs="oneCell">
    <xdr:from>
      <xdr:col>6</xdr:col>
      <xdr:colOff>52552</xdr:colOff>
      <xdr:row>21</xdr:row>
      <xdr:rowOff>20036</xdr:rowOff>
    </xdr:from>
    <xdr:to>
      <xdr:col>6</xdr:col>
      <xdr:colOff>1230845</xdr:colOff>
      <xdr:row>23</xdr:row>
      <xdr:rowOff>54256</xdr:rowOff>
    </xdr:to>
    <xdr:pic>
      <xdr:nvPicPr>
        <xdr:cNvPr id="4" name="Grafik 3">
          <a:extLst>
            <a:ext uri="{FF2B5EF4-FFF2-40B4-BE49-F238E27FC236}">
              <a16:creationId xmlns:a16="http://schemas.microsoft.com/office/drawing/2014/main" id="{FF39E1C4-2253-43A3-BABF-F9239BDD454F}"/>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4395952" y="4982561"/>
          <a:ext cx="1178293" cy="54857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1971674</xdr:colOff>
      <xdr:row>33</xdr:row>
      <xdr:rowOff>0</xdr:rowOff>
    </xdr:from>
    <xdr:to>
      <xdr:col>23</xdr:col>
      <xdr:colOff>1971674</xdr:colOff>
      <xdr:row>43</xdr:row>
      <xdr:rowOff>0</xdr:rowOff>
    </xdr:to>
    <xdr:graphicFrame macro="">
      <xdr:nvGraphicFramePr>
        <xdr:cNvPr id="2" name="Diagramm 1">
          <a:extLst>
            <a:ext uri="{FF2B5EF4-FFF2-40B4-BE49-F238E27FC236}">
              <a16:creationId xmlns:a16="http://schemas.microsoft.com/office/drawing/2014/main" id="{B5527907-D275-4F2F-AD91-78470A5D4A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33</xdr:row>
      <xdr:rowOff>0</xdr:rowOff>
    </xdr:from>
    <xdr:to>
      <xdr:col>15</xdr:col>
      <xdr:colOff>0</xdr:colOff>
      <xdr:row>43</xdr:row>
      <xdr:rowOff>0</xdr:rowOff>
    </xdr:to>
    <xdr:graphicFrame macro="">
      <xdr:nvGraphicFramePr>
        <xdr:cNvPr id="3" name="Diagramm 2">
          <a:extLst>
            <a:ext uri="{FF2B5EF4-FFF2-40B4-BE49-F238E27FC236}">
              <a16:creationId xmlns:a16="http://schemas.microsoft.com/office/drawing/2014/main" id="{F427AFAB-0CF1-427A-92CB-0AED4C8CC9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50176</xdr:colOff>
      <xdr:row>3</xdr:row>
      <xdr:rowOff>18933</xdr:rowOff>
    </xdr:from>
    <xdr:to>
      <xdr:col>3</xdr:col>
      <xdr:colOff>596634</xdr:colOff>
      <xdr:row>9</xdr:row>
      <xdr:rowOff>556505</xdr:rowOff>
    </xdr:to>
    <xdr:grpSp>
      <xdr:nvGrpSpPr>
        <xdr:cNvPr id="4" name="Group 3">
          <a:extLst>
            <a:ext uri="{FF2B5EF4-FFF2-40B4-BE49-F238E27FC236}">
              <a16:creationId xmlns:a16="http://schemas.microsoft.com/office/drawing/2014/main" id="{555F7B0F-51F9-4D8C-83E8-9B9860A7CCFB}"/>
            </a:ext>
          </a:extLst>
        </xdr:cNvPr>
        <xdr:cNvGrpSpPr/>
      </xdr:nvGrpSpPr>
      <xdr:grpSpPr>
        <a:xfrm>
          <a:off x="1174126" y="1628658"/>
          <a:ext cx="546458" cy="3966572"/>
          <a:chOff x="1147092" y="1628658"/>
          <a:chExt cx="546458" cy="3966572"/>
        </a:xfrm>
      </xdr:grpSpPr>
      <xdr:pic>
        <xdr:nvPicPr>
          <xdr:cNvPr id="5" name="Picture 4">
            <a:extLst>
              <a:ext uri="{FF2B5EF4-FFF2-40B4-BE49-F238E27FC236}">
                <a16:creationId xmlns:a16="http://schemas.microsoft.com/office/drawing/2014/main" id="{D83F9CD3-7E6A-96CC-D97D-BFF4D5ADFE5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5">
            <a:extLst>
              <a:ext uri="{FF2B5EF4-FFF2-40B4-BE49-F238E27FC236}">
                <a16:creationId xmlns:a16="http://schemas.microsoft.com/office/drawing/2014/main" id="{33728262-4D8E-162C-ADAC-3FC572EFF6E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6">
            <a:extLst>
              <a:ext uri="{FF2B5EF4-FFF2-40B4-BE49-F238E27FC236}">
                <a16:creationId xmlns:a16="http://schemas.microsoft.com/office/drawing/2014/main" id="{C1D83796-8869-92CC-13D5-F18EC5BCDC4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7">
            <a:extLst>
              <a:ext uri="{FF2B5EF4-FFF2-40B4-BE49-F238E27FC236}">
                <a16:creationId xmlns:a16="http://schemas.microsoft.com/office/drawing/2014/main" id="{9622C13D-3AFB-21A2-7A0B-6E6221A01334}"/>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8">
            <a:extLst>
              <a:ext uri="{FF2B5EF4-FFF2-40B4-BE49-F238E27FC236}">
                <a16:creationId xmlns:a16="http://schemas.microsoft.com/office/drawing/2014/main" id="{2D96BAB3-FCA8-243E-C94D-E7ABC6A61578}"/>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9">
            <a:extLst>
              <a:ext uri="{FF2B5EF4-FFF2-40B4-BE49-F238E27FC236}">
                <a16:creationId xmlns:a16="http://schemas.microsoft.com/office/drawing/2014/main" id="{9513D0A0-2201-47B0-94FB-4BB1492A38B6}"/>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0">
            <a:extLst>
              <a:ext uri="{FF2B5EF4-FFF2-40B4-BE49-F238E27FC236}">
                <a16:creationId xmlns:a16="http://schemas.microsoft.com/office/drawing/2014/main" id="{2CE7EFA0-496B-5E52-721C-5E212DFA5DDE}"/>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1971674</xdr:colOff>
      <xdr:row>34</xdr:row>
      <xdr:rowOff>0</xdr:rowOff>
    </xdr:from>
    <xdr:to>
      <xdr:col>23</xdr:col>
      <xdr:colOff>1971674</xdr:colOff>
      <xdr:row>44</xdr:row>
      <xdr:rowOff>0</xdr:rowOff>
    </xdr:to>
    <xdr:graphicFrame macro="">
      <xdr:nvGraphicFramePr>
        <xdr:cNvPr id="2" name="Diagramm 1">
          <a:extLst>
            <a:ext uri="{FF2B5EF4-FFF2-40B4-BE49-F238E27FC236}">
              <a16:creationId xmlns:a16="http://schemas.microsoft.com/office/drawing/2014/main" id="{82E99C44-7550-43FE-8D81-FBD2B30280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34</xdr:row>
      <xdr:rowOff>0</xdr:rowOff>
    </xdr:from>
    <xdr:to>
      <xdr:col>15</xdr:col>
      <xdr:colOff>0</xdr:colOff>
      <xdr:row>44</xdr:row>
      <xdr:rowOff>0</xdr:rowOff>
    </xdr:to>
    <xdr:graphicFrame macro="">
      <xdr:nvGraphicFramePr>
        <xdr:cNvPr id="3" name="Diagramm 2">
          <a:extLst>
            <a:ext uri="{FF2B5EF4-FFF2-40B4-BE49-F238E27FC236}">
              <a16:creationId xmlns:a16="http://schemas.microsoft.com/office/drawing/2014/main" id="{8B60E2D0-F249-4965-94EA-304EE7C607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50176</xdr:colOff>
      <xdr:row>3</xdr:row>
      <xdr:rowOff>18933</xdr:rowOff>
    </xdr:from>
    <xdr:to>
      <xdr:col>3</xdr:col>
      <xdr:colOff>596634</xdr:colOff>
      <xdr:row>9</xdr:row>
      <xdr:rowOff>556505</xdr:rowOff>
    </xdr:to>
    <xdr:grpSp>
      <xdr:nvGrpSpPr>
        <xdr:cNvPr id="4" name="Group 3">
          <a:extLst>
            <a:ext uri="{FF2B5EF4-FFF2-40B4-BE49-F238E27FC236}">
              <a16:creationId xmlns:a16="http://schemas.microsoft.com/office/drawing/2014/main" id="{9C388A3B-F4E7-4004-BC0E-506F2A53689D}"/>
            </a:ext>
          </a:extLst>
        </xdr:cNvPr>
        <xdr:cNvGrpSpPr/>
      </xdr:nvGrpSpPr>
      <xdr:grpSpPr>
        <a:xfrm>
          <a:off x="1174126" y="1628658"/>
          <a:ext cx="546458" cy="3966572"/>
          <a:chOff x="1147092" y="1628658"/>
          <a:chExt cx="546458" cy="3966572"/>
        </a:xfrm>
      </xdr:grpSpPr>
      <xdr:pic>
        <xdr:nvPicPr>
          <xdr:cNvPr id="5" name="Picture 4">
            <a:extLst>
              <a:ext uri="{FF2B5EF4-FFF2-40B4-BE49-F238E27FC236}">
                <a16:creationId xmlns:a16="http://schemas.microsoft.com/office/drawing/2014/main" id="{8DF78AE9-BCF2-DCD8-DF43-A14D7814325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5">
            <a:extLst>
              <a:ext uri="{FF2B5EF4-FFF2-40B4-BE49-F238E27FC236}">
                <a16:creationId xmlns:a16="http://schemas.microsoft.com/office/drawing/2014/main" id="{322D9751-041F-395E-48DC-0870BB97E87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6">
            <a:extLst>
              <a:ext uri="{FF2B5EF4-FFF2-40B4-BE49-F238E27FC236}">
                <a16:creationId xmlns:a16="http://schemas.microsoft.com/office/drawing/2014/main" id="{38AE3622-D6AA-FFA3-290B-94499F0232D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7">
            <a:extLst>
              <a:ext uri="{FF2B5EF4-FFF2-40B4-BE49-F238E27FC236}">
                <a16:creationId xmlns:a16="http://schemas.microsoft.com/office/drawing/2014/main" id="{3107528C-E91B-FFF4-9381-F12D58F2C53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8">
            <a:extLst>
              <a:ext uri="{FF2B5EF4-FFF2-40B4-BE49-F238E27FC236}">
                <a16:creationId xmlns:a16="http://schemas.microsoft.com/office/drawing/2014/main" id="{900A3402-5053-9206-2DBC-6DE59A3C33B5}"/>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9">
            <a:extLst>
              <a:ext uri="{FF2B5EF4-FFF2-40B4-BE49-F238E27FC236}">
                <a16:creationId xmlns:a16="http://schemas.microsoft.com/office/drawing/2014/main" id="{D9A1F638-F9D0-C49E-0714-59C1D50C1205}"/>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0">
            <a:extLst>
              <a:ext uri="{FF2B5EF4-FFF2-40B4-BE49-F238E27FC236}">
                <a16:creationId xmlns:a16="http://schemas.microsoft.com/office/drawing/2014/main" id="{32EA60F4-0F9D-F1EE-AC8E-7833A67AD12B}"/>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1971674</xdr:colOff>
      <xdr:row>34</xdr:row>
      <xdr:rowOff>0</xdr:rowOff>
    </xdr:from>
    <xdr:to>
      <xdr:col>23</xdr:col>
      <xdr:colOff>1971674</xdr:colOff>
      <xdr:row>44</xdr:row>
      <xdr:rowOff>0</xdr:rowOff>
    </xdr:to>
    <xdr:graphicFrame macro="">
      <xdr:nvGraphicFramePr>
        <xdr:cNvPr id="2" name="Diagramm 1">
          <a:extLst>
            <a:ext uri="{FF2B5EF4-FFF2-40B4-BE49-F238E27FC236}">
              <a16:creationId xmlns:a16="http://schemas.microsoft.com/office/drawing/2014/main" id="{3E24AE51-4F82-40C7-871F-70C5A2C2A0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34</xdr:row>
      <xdr:rowOff>0</xdr:rowOff>
    </xdr:from>
    <xdr:to>
      <xdr:col>15</xdr:col>
      <xdr:colOff>0</xdr:colOff>
      <xdr:row>44</xdr:row>
      <xdr:rowOff>0</xdr:rowOff>
    </xdr:to>
    <xdr:graphicFrame macro="">
      <xdr:nvGraphicFramePr>
        <xdr:cNvPr id="3" name="Diagramm 2">
          <a:extLst>
            <a:ext uri="{FF2B5EF4-FFF2-40B4-BE49-F238E27FC236}">
              <a16:creationId xmlns:a16="http://schemas.microsoft.com/office/drawing/2014/main" id="{B72E7A85-136F-4A6A-95ED-3090D33AAD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50176</xdr:colOff>
      <xdr:row>3</xdr:row>
      <xdr:rowOff>18933</xdr:rowOff>
    </xdr:from>
    <xdr:to>
      <xdr:col>3</xdr:col>
      <xdr:colOff>596634</xdr:colOff>
      <xdr:row>9</xdr:row>
      <xdr:rowOff>556505</xdr:rowOff>
    </xdr:to>
    <xdr:grpSp>
      <xdr:nvGrpSpPr>
        <xdr:cNvPr id="4" name="Group 3">
          <a:extLst>
            <a:ext uri="{FF2B5EF4-FFF2-40B4-BE49-F238E27FC236}">
              <a16:creationId xmlns:a16="http://schemas.microsoft.com/office/drawing/2014/main" id="{8F32FF3F-0B60-4484-B858-3A77611636C5}"/>
            </a:ext>
          </a:extLst>
        </xdr:cNvPr>
        <xdr:cNvGrpSpPr/>
      </xdr:nvGrpSpPr>
      <xdr:grpSpPr>
        <a:xfrm>
          <a:off x="1174126" y="1628658"/>
          <a:ext cx="546458" cy="3966572"/>
          <a:chOff x="1147092" y="1628658"/>
          <a:chExt cx="546458" cy="3966572"/>
        </a:xfrm>
      </xdr:grpSpPr>
      <xdr:pic>
        <xdr:nvPicPr>
          <xdr:cNvPr id="5" name="Picture 4">
            <a:extLst>
              <a:ext uri="{FF2B5EF4-FFF2-40B4-BE49-F238E27FC236}">
                <a16:creationId xmlns:a16="http://schemas.microsoft.com/office/drawing/2014/main" id="{7A13F6C7-DF6C-01A8-1E3B-CF3BBBFA87E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5">
            <a:extLst>
              <a:ext uri="{FF2B5EF4-FFF2-40B4-BE49-F238E27FC236}">
                <a16:creationId xmlns:a16="http://schemas.microsoft.com/office/drawing/2014/main" id="{1576ECC5-3126-6654-5FE3-CD9F94806D9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6">
            <a:extLst>
              <a:ext uri="{FF2B5EF4-FFF2-40B4-BE49-F238E27FC236}">
                <a16:creationId xmlns:a16="http://schemas.microsoft.com/office/drawing/2014/main" id="{7EA4705E-912A-BDF5-6E56-C5F91CAF717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7">
            <a:extLst>
              <a:ext uri="{FF2B5EF4-FFF2-40B4-BE49-F238E27FC236}">
                <a16:creationId xmlns:a16="http://schemas.microsoft.com/office/drawing/2014/main" id="{613DEB9F-B4C5-D3EB-330D-0C8622537C2E}"/>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8">
            <a:extLst>
              <a:ext uri="{FF2B5EF4-FFF2-40B4-BE49-F238E27FC236}">
                <a16:creationId xmlns:a16="http://schemas.microsoft.com/office/drawing/2014/main" id="{27AF9508-6F07-BD44-7404-70FA67CBDB64}"/>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9">
            <a:extLst>
              <a:ext uri="{FF2B5EF4-FFF2-40B4-BE49-F238E27FC236}">
                <a16:creationId xmlns:a16="http://schemas.microsoft.com/office/drawing/2014/main" id="{95A019C4-04DC-11B9-1DFE-2CE18DC92C7A}"/>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0">
            <a:extLst>
              <a:ext uri="{FF2B5EF4-FFF2-40B4-BE49-F238E27FC236}">
                <a16:creationId xmlns:a16="http://schemas.microsoft.com/office/drawing/2014/main" id="{CD6C5FA2-CFDD-B91C-4CB1-7277CC344AF7}"/>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twoCellAnchor>
    <xdr:from>
      <xdr:col>14</xdr:col>
      <xdr:colOff>1971674</xdr:colOff>
      <xdr:row>33</xdr:row>
      <xdr:rowOff>0</xdr:rowOff>
    </xdr:from>
    <xdr:to>
      <xdr:col>23</xdr:col>
      <xdr:colOff>1971674</xdr:colOff>
      <xdr:row>43</xdr:row>
      <xdr:rowOff>0</xdr:rowOff>
    </xdr:to>
    <xdr:graphicFrame macro="">
      <xdr:nvGraphicFramePr>
        <xdr:cNvPr id="2" name="Diagramm 1">
          <a:extLst>
            <a:ext uri="{FF2B5EF4-FFF2-40B4-BE49-F238E27FC236}">
              <a16:creationId xmlns:a16="http://schemas.microsoft.com/office/drawing/2014/main" id="{B0C91C52-7B89-4183-9D32-66D0FA4BF8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33</xdr:row>
      <xdr:rowOff>0</xdr:rowOff>
    </xdr:from>
    <xdr:to>
      <xdr:col>15</xdr:col>
      <xdr:colOff>0</xdr:colOff>
      <xdr:row>43</xdr:row>
      <xdr:rowOff>0</xdr:rowOff>
    </xdr:to>
    <xdr:graphicFrame macro="">
      <xdr:nvGraphicFramePr>
        <xdr:cNvPr id="3" name="Diagramm 2">
          <a:extLst>
            <a:ext uri="{FF2B5EF4-FFF2-40B4-BE49-F238E27FC236}">
              <a16:creationId xmlns:a16="http://schemas.microsoft.com/office/drawing/2014/main" id="{835DCBAD-1E49-4AD7-9C8D-E42D4860D1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50176</xdr:colOff>
      <xdr:row>3</xdr:row>
      <xdr:rowOff>18933</xdr:rowOff>
    </xdr:from>
    <xdr:to>
      <xdr:col>3</xdr:col>
      <xdr:colOff>596634</xdr:colOff>
      <xdr:row>9</xdr:row>
      <xdr:rowOff>556505</xdr:rowOff>
    </xdr:to>
    <xdr:grpSp>
      <xdr:nvGrpSpPr>
        <xdr:cNvPr id="4" name="Group 3">
          <a:extLst>
            <a:ext uri="{FF2B5EF4-FFF2-40B4-BE49-F238E27FC236}">
              <a16:creationId xmlns:a16="http://schemas.microsoft.com/office/drawing/2014/main" id="{DD009F46-82B8-4DC6-9295-38F53F0A2056}"/>
            </a:ext>
          </a:extLst>
        </xdr:cNvPr>
        <xdr:cNvGrpSpPr/>
      </xdr:nvGrpSpPr>
      <xdr:grpSpPr>
        <a:xfrm>
          <a:off x="1174126" y="1628658"/>
          <a:ext cx="546458" cy="3966572"/>
          <a:chOff x="1147092" y="1628658"/>
          <a:chExt cx="546458" cy="3966572"/>
        </a:xfrm>
      </xdr:grpSpPr>
      <xdr:pic>
        <xdr:nvPicPr>
          <xdr:cNvPr id="5" name="Picture 4">
            <a:extLst>
              <a:ext uri="{FF2B5EF4-FFF2-40B4-BE49-F238E27FC236}">
                <a16:creationId xmlns:a16="http://schemas.microsoft.com/office/drawing/2014/main" id="{E8B79181-AAD5-86D8-FE71-B69AF2DD6A5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5">
            <a:extLst>
              <a:ext uri="{FF2B5EF4-FFF2-40B4-BE49-F238E27FC236}">
                <a16:creationId xmlns:a16="http://schemas.microsoft.com/office/drawing/2014/main" id="{6A715A56-1D9B-4157-1759-9C5D8443447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6">
            <a:extLst>
              <a:ext uri="{FF2B5EF4-FFF2-40B4-BE49-F238E27FC236}">
                <a16:creationId xmlns:a16="http://schemas.microsoft.com/office/drawing/2014/main" id="{FC82151D-C294-C1F5-6825-47A26220697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7">
            <a:extLst>
              <a:ext uri="{FF2B5EF4-FFF2-40B4-BE49-F238E27FC236}">
                <a16:creationId xmlns:a16="http://schemas.microsoft.com/office/drawing/2014/main" id="{C293CE26-DE2F-3E94-4A82-F78DBBB7A0C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8">
            <a:extLst>
              <a:ext uri="{FF2B5EF4-FFF2-40B4-BE49-F238E27FC236}">
                <a16:creationId xmlns:a16="http://schemas.microsoft.com/office/drawing/2014/main" id="{3440A335-DE13-EE99-CD9B-ED07846CC1E3}"/>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9">
            <a:extLst>
              <a:ext uri="{FF2B5EF4-FFF2-40B4-BE49-F238E27FC236}">
                <a16:creationId xmlns:a16="http://schemas.microsoft.com/office/drawing/2014/main" id="{EEAD7FAD-20B3-DCBC-6395-F3F3CF00E41A}"/>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0">
            <a:extLst>
              <a:ext uri="{FF2B5EF4-FFF2-40B4-BE49-F238E27FC236}">
                <a16:creationId xmlns:a16="http://schemas.microsoft.com/office/drawing/2014/main" id="{EE842FAA-2931-C727-BA42-61CF8F510F3C}"/>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xdr:from>
      <xdr:col>14</xdr:col>
      <xdr:colOff>1971674</xdr:colOff>
      <xdr:row>34</xdr:row>
      <xdr:rowOff>0</xdr:rowOff>
    </xdr:from>
    <xdr:to>
      <xdr:col>23</xdr:col>
      <xdr:colOff>1971674</xdr:colOff>
      <xdr:row>44</xdr:row>
      <xdr:rowOff>0</xdr:rowOff>
    </xdr:to>
    <xdr:graphicFrame macro="">
      <xdr:nvGraphicFramePr>
        <xdr:cNvPr id="2" name="Diagramm 1">
          <a:extLst>
            <a:ext uri="{FF2B5EF4-FFF2-40B4-BE49-F238E27FC236}">
              <a16:creationId xmlns:a16="http://schemas.microsoft.com/office/drawing/2014/main" id="{BD3B21C4-D5AB-4E56-BFDE-A319E5B349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34</xdr:row>
      <xdr:rowOff>0</xdr:rowOff>
    </xdr:from>
    <xdr:to>
      <xdr:col>15</xdr:col>
      <xdr:colOff>0</xdr:colOff>
      <xdr:row>44</xdr:row>
      <xdr:rowOff>0</xdr:rowOff>
    </xdr:to>
    <xdr:graphicFrame macro="">
      <xdr:nvGraphicFramePr>
        <xdr:cNvPr id="3" name="Diagramm 2">
          <a:extLst>
            <a:ext uri="{FF2B5EF4-FFF2-40B4-BE49-F238E27FC236}">
              <a16:creationId xmlns:a16="http://schemas.microsoft.com/office/drawing/2014/main" id="{E524AC9E-03AD-4808-9DE9-DDD2F6BA21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50176</xdr:colOff>
      <xdr:row>3</xdr:row>
      <xdr:rowOff>18933</xdr:rowOff>
    </xdr:from>
    <xdr:to>
      <xdr:col>3</xdr:col>
      <xdr:colOff>596634</xdr:colOff>
      <xdr:row>9</xdr:row>
      <xdr:rowOff>556505</xdr:rowOff>
    </xdr:to>
    <xdr:grpSp>
      <xdr:nvGrpSpPr>
        <xdr:cNvPr id="4" name="Group 3">
          <a:extLst>
            <a:ext uri="{FF2B5EF4-FFF2-40B4-BE49-F238E27FC236}">
              <a16:creationId xmlns:a16="http://schemas.microsoft.com/office/drawing/2014/main" id="{A644A150-659A-44F6-B276-85C75DAA0112}"/>
            </a:ext>
          </a:extLst>
        </xdr:cNvPr>
        <xdr:cNvGrpSpPr/>
      </xdr:nvGrpSpPr>
      <xdr:grpSpPr>
        <a:xfrm>
          <a:off x="1174126" y="1628658"/>
          <a:ext cx="546458" cy="3966572"/>
          <a:chOff x="1147092" y="1628658"/>
          <a:chExt cx="546458" cy="3966572"/>
        </a:xfrm>
      </xdr:grpSpPr>
      <xdr:pic>
        <xdr:nvPicPr>
          <xdr:cNvPr id="5" name="Picture 4">
            <a:extLst>
              <a:ext uri="{FF2B5EF4-FFF2-40B4-BE49-F238E27FC236}">
                <a16:creationId xmlns:a16="http://schemas.microsoft.com/office/drawing/2014/main" id="{DAE7EF2D-1F1B-A8A4-FF09-8BB69E8776E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5">
            <a:extLst>
              <a:ext uri="{FF2B5EF4-FFF2-40B4-BE49-F238E27FC236}">
                <a16:creationId xmlns:a16="http://schemas.microsoft.com/office/drawing/2014/main" id="{DD53472B-0E9C-9D0D-2E21-059A4663442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6">
            <a:extLst>
              <a:ext uri="{FF2B5EF4-FFF2-40B4-BE49-F238E27FC236}">
                <a16:creationId xmlns:a16="http://schemas.microsoft.com/office/drawing/2014/main" id="{5D464855-41B7-5F57-AD37-15CD66672F3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7">
            <a:extLst>
              <a:ext uri="{FF2B5EF4-FFF2-40B4-BE49-F238E27FC236}">
                <a16:creationId xmlns:a16="http://schemas.microsoft.com/office/drawing/2014/main" id="{4865F0DC-8CE5-1BFF-6499-F4B38122E825}"/>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8">
            <a:extLst>
              <a:ext uri="{FF2B5EF4-FFF2-40B4-BE49-F238E27FC236}">
                <a16:creationId xmlns:a16="http://schemas.microsoft.com/office/drawing/2014/main" id="{D04C1FA4-16E0-BDC2-B57E-D8605676095B}"/>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9">
            <a:extLst>
              <a:ext uri="{FF2B5EF4-FFF2-40B4-BE49-F238E27FC236}">
                <a16:creationId xmlns:a16="http://schemas.microsoft.com/office/drawing/2014/main" id="{CC094218-B4FD-F7FF-A47A-BDB56F25AA66}"/>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0">
            <a:extLst>
              <a:ext uri="{FF2B5EF4-FFF2-40B4-BE49-F238E27FC236}">
                <a16:creationId xmlns:a16="http://schemas.microsoft.com/office/drawing/2014/main" id="{DC0D8806-F1C3-DAA8-2478-2864584B6B5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15.xml><?xml version="1.0" encoding="utf-8"?>
<xdr:wsDr xmlns:xdr="http://schemas.openxmlformats.org/drawingml/2006/spreadsheetDrawing" xmlns:a="http://schemas.openxmlformats.org/drawingml/2006/main">
  <xdr:twoCellAnchor>
    <xdr:from>
      <xdr:col>14</xdr:col>
      <xdr:colOff>1971674</xdr:colOff>
      <xdr:row>33</xdr:row>
      <xdr:rowOff>0</xdr:rowOff>
    </xdr:from>
    <xdr:to>
      <xdr:col>23</xdr:col>
      <xdr:colOff>1971674</xdr:colOff>
      <xdr:row>43</xdr:row>
      <xdr:rowOff>0</xdr:rowOff>
    </xdr:to>
    <xdr:graphicFrame macro="">
      <xdr:nvGraphicFramePr>
        <xdr:cNvPr id="2" name="Diagramm 1">
          <a:extLst>
            <a:ext uri="{FF2B5EF4-FFF2-40B4-BE49-F238E27FC236}">
              <a16:creationId xmlns:a16="http://schemas.microsoft.com/office/drawing/2014/main" id="{663F6718-113F-4415-901B-33C107A8D9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33</xdr:row>
      <xdr:rowOff>0</xdr:rowOff>
    </xdr:from>
    <xdr:to>
      <xdr:col>15</xdr:col>
      <xdr:colOff>0</xdr:colOff>
      <xdr:row>43</xdr:row>
      <xdr:rowOff>0</xdr:rowOff>
    </xdr:to>
    <xdr:graphicFrame macro="">
      <xdr:nvGraphicFramePr>
        <xdr:cNvPr id="3" name="Diagramm 2">
          <a:extLst>
            <a:ext uri="{FF2B5EF4-FFF2-40B4-BE49-F238E27FC236}">
              <a16:creationId xmlns:a16="http://schemas.microsoft.com/office/drawing/2014/main" id="{F68D6E08-A757-45BE-AE33-1DDD39B7F0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50176</xdr:colOff>
      <xdr:row>3</xdr:row>
      <xdr:rowOff>18933</xdr:rowOff>
    </xdr:from>
    <xdr:to>
      <xdr:col>3</xdr:col>
      <xdr:colOff>596634</xdr:colOff>
      <xdr:row>9</xdr:row>
      <xdr:rowOff>556505</xdr:rowOff>
    </xdr:to>
    <xdr:grpSp>
      <xdr:nvGrpSpPr>
        <xdr:cNvPr id="4" name="Group 3">
          <a:extLst>
            <a:ext uri="{FF2B5EF4-FFF2-40B4-BE49-F238E27FC236}">
              <a16:creationId xmlns:a16="http://schemas.microsoft.com/office/drawing/2014/main" id="{BF3122DF-AFD4-4CA8-B98E-CE0462A59BAF}"/>
            </a:ext>
          </a:extLst>
        </xdr:cNvPr>
        <xdr:cNvGrpSpPr/>
      </xdr:nvGrpSpPr>
      <xdr:grpSpPr>
        <a:xfrm>
          <a:off x="1174126" y="1628658"/>
          <a:ext cx="546458" cy="3966572"/>
          <a:chOff x="1147092" y="1628658"/>
          <a:chExt cx="546458" cy="3966572"/>
        </a:xfrm>
      </xdr:grpSpPr>
      <xdr:pic>
        <xdr:nvPicPr>
          <xdr:cNvPr id="5" name="Picture 4">
            <a:extLst>
              <a:ext uri="{FF2B5EF4-FFF2-40B4-BE49-F238E27FC236}">
                <a16:creationId xmlns:a16="http://schemas.microsoft.com/office/drawing/2014/main" id="{E3CD4E7F-E36C-BB91-2C81-1625C2FBA10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5">
            <a:extLst>
              <a:ext uri="{FF2B5EF4-FFF2-40B4-BE49-F238E27FC236}">
                <a16:creationId xmlns:a16="http://schemas.microsoft.com/office/drawing/2014/main" id="{0C29CE49-61B7-ED19-A546-498314F376C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6">
            <a:extLst>
              <a:ext uri="{FF2B5EF4-FFF2-40B4-BE49-F238E27FC236}">
                <a16:creationId xmlns:a16="http://schemas.microsoft.com/office/drawing/2014/main" id="{895F03AA-A76B-9342-1C00-294987D20EA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7">
            <a:extLst>
              <a:ext uri="{FF2B5EF4-FFF2-40B4-BE49-F238E27FC236}">
                <a16:creationId xmlns:a16="http://schemas.microsoft.com/office/drawing/2014/main" id="{77FFE895-B7A0-DBA9-09F6-F8D9D40DA61D}"/>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8">
            <a:extLst>
              <a:ext uri="{FF2B5EF4-FFF2-40B4-BE49-F238E27FC236}">
                <a16:creationId xmlns:a16="http://schemas.microsoft.com/office/drawing/2014/main" id="{632DE3E6-7F3C-A620-78C0-260F47C55236}"/>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9">
            <a:extLst>
              <a:ext uri="{FF2B5EF4-FFF2-40B4-BE49-F238E27FC236}">
                <a16:creationId xmlns:a16="http://schemas.microsoft.com/office/drawing/2014/main" id="{7A3589C5-3469-1115-5FAE-384945D34805}"/>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0">
            <a:extLst>
              <a:ext uri="{FF2B5EF4-FFF2-40B4-BE49-F238E27FC236}">
                <a16:creationId xmlns:a16="http://schemas.microsoft.com/office/drawing/2014/main" id="{B72D33CB-B4C7-040C-72EB-2677CDB1A6BA}"/>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16.xml><?xml version="1.0" encoding="utf-8"?>
<xdr:wsDr xmlns:xdr="http://schemas.openxmlformats.org/drawingml/2006/spreadsheetDrawing" xmlns:a="http://schemas.openxmlformats.org/drawingml/2006/main">
  <xdr:twoCellAnchor>
    <xdr:from>
      <xdr:col>15</xdr:col>
      <xdr:colOff>0</xdr:colOff>
      <xdr:row>34</xdr:row>
      <xdr:rowOff>0</xdr:rowOff>
    </xdr:from>
    <xdr:to>
      <xdr:col>24</xdr:col>
      <xdr:colOff>0</xdr:colOff>
      <xdr:row>44</xdr:row>
      <xdr:rowOff>0</xdr:rowOff>
    </xdr:to>
    <xdr:graphicFrame macro="">
      <xdr:nvGraphicFramePr>
        <xdr:cNvPr id="2" name="Diagramm 1">
          <a:extLst>
            <a:ext uri="{FF2B5EF4-FFF2-40B4-BE49-F238E27FC236}">
              <a16:creationId xmlns:a16="http://schemas.microsoft.com/office/drawing/2014/main" id="{5789320B-6FF1-4633-91FD-D72FF35080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34</xdr:row>
      <xdr:rowOff>0</xdr:rowOff>
    </xdr:from>
    <xdr:to>
      <xdr:col>15</xdr:col>
      <xdr:colOff>0</xdr:colOff>
      <xdr:row>44</xdr:row>
      <xdr:rowOff>0</xdr:rowOff>
    </xdr:to>
    <xdr:graphicFrame macro="">
      <xdr:nvGraphicFramePr>
        <xdr:cNvPr id="3" name="Diagramm 2">
          <a:extLst>
            <a:ext uri="{FF2B5EF4-FFF2-40B4-BE49-F238E27FC236}">
              <a16:creationId xmlns:a16="http://schemas.microsoft.com/office/drawing/2014/main" id="{1D3407CA-1C25-412E-A6D9-0720EB7C7F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50176</xdr:colOff>
      <xdr:row>3</xdr:row>
      <xdr:rowOff>18933</xdr:rowOff>
    </xdr:from>
    <xdr:to>
      <xdr:col>3</xdr:col>
      <xdr:colOff>596634</xdr:colOff>
      <xdr:row>9</xdr:row>
      <xdr:rowOff>556505</xdr:rowOff>
    </xdr:to>
    <xdr:grpSp>
      <xdr:nvGrpSpPr>
        <xdr:cNvPr id="4" name="Group 3">
          <a:extLst>
            <a:ext uri="{FF2B5EF4-FFF2-40B4-BE49-F238E27FC236}">
              <a16:creationId xmlns:a16="http://schemas.microsoft.com/office/drawing/2014/main" id="{F1A08733-18DF-425B-BEF2-C33B7C9C740A}"/>
            </a:ext>
          </a:extLst>
        </xdr:cNvPr>
        <xdr:cNvGrpSpPr/>
      </xdr:nvGrpSpPr>
      <xdr:grpSpPr>
        <a:xfrm>
          <a:off x="1174126" y="1628658"/>
          <a:ext cx="546458" cy="3966572"/>
          <a:chOff x="1147092" y="1628658"/>
          <a:chExt cx="546458" cy="3966572"/>
        </a:xfrm>
      </xdr:grpSpPr>
      <xdr:pic>
        <xdr:nvPicPr>
          <xdr:cNvPr id="5" name="Picture 4">
            <a:extLst>
              <a:ext uri="{FF2B5EF4-FFF2-40B4-BE49-F238E27FC236}">
                <a16:creationId xmlns:a16="http://schemas.microsoft.com/office/drawing/2014/main" id="{14B4CEA6-B1C2-F166-590D-4BCA40DA476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5">
            <a:extLst>
              <a:ext uri="{FF2B5EF4-FFF2-40B4-BE49-F238E27FC236}">
                <a16:creationId xmlns:a16="http://schemas.microsoft.com/office/drawing/2014/main" id="{462E8E1E-BB35-1606-36C3-7E3BFB25458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6">
            <a:extLst>
              <a:ext uri="{FF2B5EF4-FFF2-40B4-BE49-F238E27FC236}">
                <a16:creationId xmlns:a16="http://schemas.microsoft.com/office/drawing/2014/main" id="{60FF289E-66D8-5408-7592-6781FA458B2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7">
            <a:extLst>
              <a:ext uri="{FF2B5EF4-FFF2-40B4-BE49-F238E27FC236}">
                <a16:creationId xmlns:a16="http://schemas.microsoft.com/office/drawing/2014/main" id="{3889E6A3-3CEF-59BA-F429-7525AA4A94E9}"/>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8">
            <a:extLst>
              <a:ext uri="{FF2B5EF4-FFF2-40B4-BE49-F238E27FC236}">
                <a16:creationId xmlns:a16="http://schemas.microsoft.com/office/drawing/2014/main" id="{840D7D6D-5C65-F6BE-37A7-D3B24B32DBE2}"/>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9">
            <a:extLst>
              <a:ext uri="{FF2B5EF4-FFF2-40B4-BE49-F238E27FC236}">
                <a16:creationId xmlns:a16="http://schemas.microsoft.com/office/drawing/2014/main" id="{14D13C89-32E7-0133-A8A8-418BA36030D5}"/>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0">
            <a:extLst>
              <a:ext uri="{FF2B5EF4-FFF2-40B4-BE49-F238E27FC236}">
                <a16:creationId xmlns:a16="http://schemas.microsoft.com/office/drawing/2014/main" id="{E386A25A-2354-9F4E-3959-5BCDCDF651FF}"/>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17.xml><?xml version="1.0" encoding="utf-8"?>
<xdr:wsDr xmlns:xdr="http://schemas.openxmlformats.org/drawingml/2006/spreadsheetDrawing" xmlns:a="http://schemas.openxmlformats.org/drawingml/2006/main">
  <xdr:twoCellAnchor>
    <xdr:from>
      <xdr:col>13</xdr:col>
      <xdr:colOff>1971674</xdr:colOff>
      <xdr:row>2</xdr:row>
      <xdr:rowOff>0</xdr:rowOff>
    </xdr:from>
    <xdr:to>
      <xdr:col>22</xdr:col>
      <xdr:colOff>1971674</xdr:colOff>
      <xdr:row>12</xdr:row>
      <xdr:rowOff>0</xdr:rowOff>
    </xdr:to>
    <xdr:graphicFrame macro="">
      <xdr:nvGraphicFramePr>
        <xdr:cNvPr id="2" name="Diagramm 1">
          <a:extLst>
            <a:ext uri="{FF2B5EF4-FFF2-40B4-BE49-F238E27FC236}">
              <a16:creationId xmlns:a16="http://schemas.microsoft.com/office/drawing/2014/main" id="{F1106C88-469E-4E5B-9E7B-11DA63203D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xdr:row>
      <xdr:rowOff>0</xdr:rowOff>
    </xdr:from>
    <xdr:to>
      <xdr:col>14</xdr:col>
      <xdr:colOff>0</xdr:colOff>
      <xdr:row>12</xdr:row>
      <xdr:rowOff>0</xdr:rowOff>
    </xdr:to>
    <xdr:graphicFrame macro="">
      <xdr:nvGraphicFramePr>
        <xdr:cNvPr id="3" name="Diagramm 2">
          <a:extLst>
            <a:ext uri="{FF2B5EF4-FFF2-40B4-BE49-F238E27FC236}">
              <a16:creationId xmlns:a16="http://schemas.microsoft.com/office/drawing/2014/main" id="{670EE83C-EDF5-44A6-95FF-3594224334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378912</xdr:colOff>
      <xdr:row>1</xdr:row>
      <xdr:rowOff>148894</xdr:rowOff>
    </xdr:from>
    <xdr:to>
      <xdr:col>2</xdr:col>
      <xdr:colOff>292015</xdr:colOff>
      <xdr:row>4</xdr:row>
      <xdr:rowOff>135565</xdr:rowOff>
    </xdr:to>
    <xdr:pic>
      <xdr:nvPicPr>
        <xdr:cNvPr id="14" name="Grafik 13">
          <a:extLst>
            <a:ext uri="{FF2B5EF4-FFF2-40B4-BE49-F238E27FC236}">
              <a16:creationId xmlns:a16="http://schemas.microsoft.com/office/drawing/2014/main" id="{88C7D2B5-7BE4-4E7A-89EF-27142C9751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8912" y="520369"/>
          <a:ext cx="1364713" cy="1202061"/>
        </a:xfrm>
        <a:prstGeom prst="rect">
          <a:avLst/>
        </a:prstGeom>
      </xdr:spPr>
    </xdr:pic>
    <xdr:clientData/>
  </xdr:twoCellAnchor>
  <xdr:twoCellAnchor editAs="oneCell">
    <xdr:from>
      <xdr:col>3</xdr:col>
      <xdr:colOff>157978</xdr:colOff>
      <xdr:row>4</xdr:row>
      <xdr:rowOff>105514</xdr:rowOff>
    </xdr:from>
    <xdr:to>
      <xdr:col>3</xdr:col>
      <xdr:colOff>5680542</xdr:colOff>
      <xdr:row>4</xdr:row>
      <xdr:rowOff>1502681</xdr:rowOff>
    </xdr:to>
    <xdr:pic>
      <xdr:nvPicPr>
        <xdr:cNvPr id="24" name="Picture 1">
          <a:extLst>
            <a:ext uri="{FF2B5EF4-FFF2-40B4-BE49-F238E27FC236}">
              <a16:creationId xmlns:a16="http://schemas.microsoft.com/office/drawing/2014/main" id="{49B4565D-C096-45E5-940E-6CD651C543B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2334074" y="1688129"/>
          <a:ext cx="5522564" cy="1397167"/>
        </a:xfrm>
        <a:prstGeom prst="snip2DiagRect">
          <a:avLst>
            <a:gd name="adj1" fmla="val 0"/>
            <a:gd name="adj2" fmla="val 0"/>
          </a:avLst>
        </a:prstGeom>
        <a:solidFill>
          <a:srgbClr val="FFFFFF">
            <a:shade val="85000"/>
          </a:srgbClr>
        </a:solidFill>
        <a:ln w="88900" cap="sq">
          <a:solidFill>
            <a:srgbClr val="FFFFFF"/>
          </a:solidFill>
          <a:miter lim="800000"/>
        </a:ln>
        <a:effectLst>
          <a:outerShdw blurRad="88900" algn="tl" rotWithShape="0">
            <a:srgbClr val="000000">
              <a:alpha val="45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3</xdr:col>
      <xdr:colOff>5011616</xdr:colOff>
      <xdr:row>49</xdr:row>
      <xdr:rowOff>73273</xdr:rowOff>
    </xdr:from>
    <xdr:to>
      <xdr:col>3</xdr:col>
      <xdr:colOff>6019616</xdr:colOff>
      <xdr:row>51</xdr:row>
      <xdr:rowOff>201586</xdr:rowOff>
    </xdr:to>
    <xdr:pic>
      <xdr:nvPicPr>
        <xdr:cNvPr id="25" name="Picture 6">
          <a:extLst>
            <a:ext uri="{FF2B5EF4-FFF2-40B4-BE49-F238E27FC236}">
              <a16:creationId xmlns:a16="http://schemas.microsoft.com/office/drawing/2014/main" id="{97F8EA20-19E2-476E-BE17-EF452B7CC990}"/>
            </a:ext>
          </a:extLst>
        </xdr:cNvPr>
        <xdr:cNvPicPr>
          <a:picLocks noChangeAspect="1"/>
        </xdr:cNvPicPr>
      </xdr:nvPicPr>
      <xdr:blipFill rotWithShape="1">
        <a:blip xmlns:r="http://schemas.openxmlformats.org/officeDocument/2006/relationships" r:embed="rId3"/>
        <a:srcRect r="55332"/>
        <a:stretch/>
      </xdr:blipFill>
      <xdr:spPr>
        <a:xfrm>
          <a:off x="7183316" y="20780623"/>
          <a:ext cx="1008000" cy="591228"/>
        </a:xfrm>
        <a:prstGeom prst="rect">
          <a:avLst/>
        </a:prstGeom>
        <a:ln>
          <a:noFill/>
          <a:extLst>
            <a:ext uri="{C807C97D-BFC1-408E-A445-0C87EB9F89A2}">
              <ask:lineSketchStyleProps xmlns:ask="http://schemas.microsoft.com/office/drawing/2018/sketchyshapes" sd="1007475747">
                <a:custGeom>
                  <a:avLst/>
                  <a:gdLst>
                    <a:gd name="connsiteX0" fmla="*/ 0 w 2256692"/>
                    <a:gd name="connsiteY0" fmla="*/ 0 h 593426"/>
                    <a:gd name="connsiteX1" fmla="*/ 586740 w 2256692"/>
                    <a:gd name="connsiteY1" fmla="*/ 0 h 593426"/>
                    <a:gd name="connsiteX2" fmla="*/ 1083212 w 2256692"/>
                    <a:gd name="connsiteY2" fmla="*/ 0 h 593426"/>
                    <a:gd name="connsiteX3" fmla="*/ 1669952 w 2256692"/>
                    <a:gd name="connsiteY3" fmla="*/ 0 h 593426"/>
                    <a:gd name="connsiteX4" fmla="*/ 2256692 w 2256692"/>
                    <a:gd name="connsiteY4" fmla="*/ 0 h 593426"/>
                    <a:gd name="connsiteX5" fmla="*/ 2256692 w 2256692"/>
                    <a:gd name="connsiteY5" fmla="*/ 593426 h 593426"/>
                    <a:gd name="connsiteX6" fmla="*/ 1692519 w 2256692"/>
                    <a:gd name="connsiteY6" fmla="*/ 593426 h 593426"/>
                    <a:gd name="connsiteX7" fmla="*/ 1083212 w 2256692"/>
                    <a:gd name="connsiteY7" fmla="*/ 593426 h 593426"/>
                    <a:gd name="connsiteX8" fmla="*/ 0 w 2256692"/>
                    <a:gd name="connsiteY8" fmla="*/ 593426 h 593426"/>
                    <a:gd name="connsiteX9" fmla="*/ 0 w 2256692"/>
                    <a:gd name="connsiteY9" fmla="*/ 0 h 59342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2256692" h="593426" fill="none" extrusionOk="0">
                      <a:moveTo>
                        <a:pt x="0" y="0"/>
                      </a:moveTo>
                      <a:cubicBezTo>
                        <a:pt x="172320" y="-12684"/>
                        <a:pt x="421059" y="16897"/>
                        <a:pt x="586740" y="0"/>
                      </a:cubicBezTo>
                      <a:cubicBezTo>
                        <a:pt x="752421" y="-16897"/>
                        <a:pt x="929424" y="-22368"/>
                        <a:pt x="1083212" y="0"/>
                      </a:cubicBezTo>
                      <a:cubicBezTo>
                        <a:pt x="1237000" y="22368"/>
                        <a:pt x="1468849" y="-21862"/>
                        <a:pt x="1669952" y="0"/>
                      </a:cubicBezTo>
                      <a:cubicBezTo>
                        <a:pt x="1871055" y="21862"/>
                        <a:pt x="2136267" y="11477"/>
                        <a:pt x="2256692" y="0"/>
                      </a:cubicBezTo>
                      <a:cubicBezTo>
                        <a:pt x="2285003" y="296494"/>
                        <a:pt x="2279966" y="413527"/>
                        <a:pt x="2256692" y="593426"/>
                      </a:cubicBezTo>
                      <a:cubicBezTo>
                        <a:pt x="2087674" y="572677"/>
                        <a:pt x="1837742" y="613426"/>
                        <a:pt x="1692519" y="593426"/>
                      </a:cubicBezTo>
                      <a:cubicBezTo>
                        <a:pt x="1547296" y="573426"/>
                        <a:pt x="1277960" y="615274"/>
                        <a:pt x="1083212" y="593426"/>
                      </a:cubicBezTo>
                      <a:cubicBezTo>
                        <a:pt x="888464" y="571578"/>
                        <a:pt x="398304" y="643217"/>
                        <a:pt x="0" y="593426"/>
                      </a:cubicBezTo>
                      <a:cubicBezTo>
                        <a:pt x="23834" y="440353"/>
                        <a:pt x="-2231" y="265780"/>
                        <a:pt x="0" y="0"/>
                      </a:cubicBezTo>
                      <a:close/>
                    </a:path>
                    <a:path w="2256692" h="593426" stroke="0" extrusionOk="0">
                      <a:moveTo>
                        <a:pt x="0" y="0"/>
                      </a:moveTo>
                      <a:cubicBezTo>
                        <a:pt x="185995" y="-13737"/>
                        <a:pt x="338641" y="6555"/>
                        <a:pt x="519039" y="0"/>
                      </a:cubicBezTo>
                      <a:cubicBezTo>
                        <a:pt x="699437" y="-6555"/>
                        <a:pt x="899607" y="-19407"/>
                        <a:pt x="1015511" y="0"/>
                      </a:cubicBezTo>
                      <a:cubicBezTo>
                        <a:pt x="1131415" y="19407"/>
                        <a:pt x="1412043" y="6631"/>
                        <a:pt x="1557117" y="0"/>
                      </a:cubicBezTo>
                      <a:cubicBezTo>
                        <a:pt x="1702191" y="-6631"/>
                        <a:pt x="1995394" y="-2493"/>
                        <a:pt x="2256692" y="0"/>
                      </a:cubicBezTo>
                      <a:cubicBezTo>
                        <a:pt x="2269389" y="174198"/>
                        <a:pt x="2273684" y="321194"/>
                        <a:pt x="2256692" y="593426"/>
                      </a:cubicBezTo>
                      <a:cubicBezTo>
                        <a:pt x="2043960" y="601608"/>
                        <a:pt x="1910450" y="579144"/>
                        <a:pt x="1737653" y="593426"/>
                      </a:cubicBezTo>
                      <a:cubicBezTo>
                        <a:pt x="1564856" y="607708"/>
                        <a:pt x="1319069" y="593783"/>
                        <a:pt x="1196047" y="593426"/>
                      </a:cubicBezTo>
                      <a:cubicBezTo>
                        <a:pt x="1073025" y="593069"/>
                        <a:pt x="789020" y="577400"/>
                        <a:pt x="586740" y="593426"/>
                      </a:cubicBezTo>
                      <a:cubicBezTo>
                        <a:pt x="384460" y="609452"/>
                        <a:pt x="263640" y="621472"/>
                        <a:pt x="0" y="593426"/>
                      </a:cubicBezTo>
                      <a:cubicBezTo>
                        <a:pt x="-27952" y="472299"/>
                        <a:pt x="-19021" y="164660"/>
                        <a:pt x="0" y="0"/>
                      </a:cubicBezTo>
                      <a:close/>
                    </a:path>
                  </a:pathLst>
                </a:custGeom>
                <ask:type>
                  <ask:lineSketchNone/>
                </ask:type>
              </ask:lineSketchStyleProps>
            </a:ext>
          </a:extLst>
        </a:ln>
      </xdr:spPr>
    </xdr:pic>
    <xdr:clientData/>
  </xdr:twoCellAnchor>
  <xdr:twoCellAnchor editAs="oneCell">
    <xdr:from>
      <xdr:col>0</xdr:col>
      <xdr:colOff>378912</xdr:colOff>
      <xdr:row>1</xdr:row>
      <xdr:rowOff>148894</xdr:rowOff>
    </xdr:from>
    <xdr:to>
      <xdr:col>2</xdr:col>
      <xdr:colOff>292015</xdr:colOff>
      <xdr:row>4</xdr:row>
      <xdr:rowOff>135565</xdr:rowOff>
    </xdr:to>
    <xdr:pic>
      <xdr:nvPicPr>
        <xdr:cNvPr id="26" name="Grafik 25">
          <a:extLst>
            <a:ext uri="{FF2B5EF4-FFF2-40B4-BE49-F238E27FC236}">
              <a16:creationId xmlns:a16="http://schemas.microsoft.com/office/drawing/2014/main" id="{B10421BC-D400-42FF-89D5-3F3D79CA14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8912" y="520369"/>
          <a:ext cx="1364713" cy="1202061"/>
        </a:xfrm>
        <a:prstGeom prst="rect">
          <a:avLst/>
        </a:prstGeom>
      </xdr:spPr>
    </xdr:pic>
    <xdr:clientData/>
  </xdr:twoCellAnchor>
  <xdr:twoCellAnchor editAs="oneCell">
    <xdr:from>
      <xdr:col>3</xdr:col>
      <xdr:colOff>121307</xdr:colOff>
      <xdr:row>8</xdr:row>
      <xdr:rowOff>13344</xdr:rowOff>
    </xdr:from>
    <xdr:to>
      <xdr:col>3</xdr:col>
      <xdr:colOff>6785117</xdr:colOff>
      <xdr:row>8</xdr:row>
      <xdr:rowOff>192476</xdr:rowOff>
    </xdr:to>
    <xdr:pic>
      <xdr:nvPicPr>
        <xdr:cNvPr id="27" name="Picture 2">
          <a:extLst>
            <a:ext uri="{FF2B5EF4-FFF2-40B4-BE49-F238E27FC236}">
              <a16:creationId xmlns:a16="http://schemas.microsoft.com/office/drawing/2014/main" id="{045E6682-0967-4DDE-8950-1B0E2E880AA1}"/>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l="680" r="680"/>
        <a:stretch/>
      </xdr:blipFill>
      <xdr:spPr>
        <a:xfrm>
          <a:off x="2297403" y="4006517"/>
          <a:ext cx="6663810" cy="179132"/>
        </a:xfrm>
        <a:prstGeom prst="rect">
          <a:avLst/>
        </a:prstGeom>
        <a:ln>
          <a:noFill/>
        </a:ln>
        <a:effectLst>
          <a:outerShdw blurRad="88900" algn="tl" rotWithShape="0">
            <a:srgbClr val="000000">
              <a:alpha val="45000"/>
            </a:srgbClr>
          </a:outerShdw>
        </a:effectLst>
      </xdr:spPr>
    </xdr:pic>
    <xdr:clientData/>
  </xdr:twoCellAnchor>
  <xdr:twoCellAnchor editAs="oneCell">
    <xdr:from>
      <xdr:col>3</xdr:col>
      <xdr:colOff>182403</xdr:colOff>
      <xdr:row>10</xdr:row>
      <xdr:rowOff>97933</xdr:rowOff>
    </xdr:from>
    <xdr:to>
      <xdr:col>3</xdr:col>
      <xdr:colOff>2442905</xdr:colOff>
      <xdr:row>10</xdr:row>
      <xdr:rowOff>697074</xdr:rowOff>
    </xdr:to>
    <xdr:pic>
      <xdr:nvPicPr>
        <xdr:cNvPr id="28" name="Picture 6">
          <a:extLst>
            <a:ext uri="{FF2B5EF4-FFF2-40B4-BE49-F238E27FC236}">
              <a16:creationId xmlns:a16="http://schemas.microsoft.com/office/drawing/2014/main" id="{654DD7FA-9324-4774-8C78-C70353438668}"/>
            </a:ext>
          </a:extLst>
        </xdr:cNvPr>
        <xdr:cNvPicPr>
          <a:picLocks noChangeAspect="1"/>
        </xdr:cNvPicPr>
      </xdr:nvPicPr>
      <xdr:blipFill>
        <a:blip xmlns:r="http://schemas.openxmlformats.org/officeDocument/2006/relationships" r:embed="rId3"/>
        <a:stretch>
          <a:fillRect/>
        </a:stretch>
      </xdr:blipFill>
      <xdr:spPr>
        <a:xfrm>
          <a:off x="2358499" y="4655279"/>
          <a:ext cx="2260502" cy="599141"/>
        </a:xfrm>
        <a:prstGeom prst="snip2DiagRect">
          <a:avLst>
            <a:gd name="adj1" fmla="val 0"/>
            <a:gd name="adj2" fmla="val 0"/>
          </a:avLst>
        </a:prstGeom>
        <a:solidFill>
          <a:srgbClr val="FFFFFF">
            <a:shade val="85000"/>
          </a:srgbClr>
        </a:solidFill>
        <a:ln w="88900" cap="sq">
          <a:solidFill>
            <a:srgbClr val="FFFFFF"/>
          </a:solidFill>
          <a:miter lim="800000"/>
        </a:ln>
        <a:effectLst>
          <a:outerShdw blurRad="88900" algn="tl" rotWithShape="0">
            <a:srgbClr val="000000">
              <a:alpha val="45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3</xdr:col>
      <xdr:colOff>120932</xdr:colOff>
      <xdr:row>14</xdr:row>
      <xdr:rowOff>129932</xdr:rowOff>
    </xdr:from>
    <xdr:to>
      <xdr:col>3</xdr:col>
      <xdr:colOff>3704091</xdr:colOff>
      <xdr:row>14</xdr:row>
      <xdr:rowOff>706989</xdr:rowOff>
    </xdr:to>
    <xdr:pic>
      <xdr:nvPicPr>
        <xdr:cNvPr id="29" name="Picture 7">
          <a:extLst>
            <a:ext uri="{FF2B5EF4-FFF2-40B4-BE49-F238E27FC236}">
              <a16:creationId xmlns:a16="http://schemas.microsoft.com/office/drawing/2014/main" id="{E7FF46CE-9AFB-42D1-93B9-8F5A70FA6F8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2295420" y="6397847"/>
          <a:ext cx="3583159" cy="577057"/>
        </a:xfrm>
        <a:prstGeom prst="rect">
          <a:avLst/>
        </a:prstGeom>
        <a:ln>
          <a:noFill/>
        </a:ln>
        <a:effectLst>
          <a:outerShdw blurRad="88900" algn="tl" rotWithShape="0">
            <a:srgbClr val="000000">
              <a:alpha val="45000"/>
            </a:srgbClr>
          </a:outerShdw>
        </a:effectLst>
      </xdr:spPr>
    </xdr:pic>
    <xdr:clientData/>
  </xdr:twoCellAnchor>
  <xdr:twoCellAnchor editAs="oneCell">
    <xdr:from>
      <xdr:col>3</xdr:col>
      <xdr:colOff>119626</xdr:colOff>
      <xdr:row>17</xdr:row>
      <xdr:rowOff>101027</xdr:rowOff>
    </xdr:from>
    <xdr:to>
      <xdr:col>3</xdr:col>
      <xdr:colOff>5782148</xdr:colOff>
      <xdr:row>17</xdr:row>
      <xdr:rowOff>1551756</xdr:rowOff>
    </xdr:to>
    <xdr:pic>
      <xdr:nvPicPr>
        <xdr:cNvPr id="30" name="Picture 9">
          <a:extLst>
            <a:ext uri="{FF2B5EF4-FFF2-40B4-BE49-F238E27FC236}">
              <a16:creationId xmlns:a16="http://schemas.microsoft.com/office/drawing/2014/main" id="{F003196C-E9EE-4196-83E3-6E5CD22696E8}"/>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2291326" y="7902002"/>
          <a:ext cx="5662522" cy="1450729"/>
        </a:xfrm>
        <a:prstGeom prst="rect">
          <a:avLst/>
        </a:prstGeom>
        <a:ln>
          <a:noFill/>
        </a:ln>
        <a:effectLst>
          <a:outerShdw blurRad="88900" algn="tl" rotWithShape="0">
            <a:srgbClr val="000000">
              <a:alpha val="45000"/>
            </a:srgbClr>
          </a:outerShdw>
        </a:effectLst>
      </xdr:spPr>
    </xdr:pic>
    <xdr:clientData/>
  </xdr:twoCellAnchor>
  <xdr:twoCellAnchor>
    <xdr:from>
      <xdr:col>3</xdr:col>
      <xdr:colOff>183090</xdr:colOff>
      <xdr:row>20</xdr:row>
      <xdr:rowOff>81020</xdr:rowOff>
    </xdr:from>
    <xdr:to>
      <xdr:col>3</xdr:col>
      <xdr:colOff>5381624</xdr:colOff>
      <xdr:row>20</xdr:row>
      <xdr:rowOff>3358444</xdr:rowOff>
    </xdr:to>
    <xdr:grpSp>
      <xdr:nvGrpSpPr>
        <xdr:cNvPr id="31" name="Gruppieren 30">
          <a:extLst>
            <a:ext uri="{FF2B5EF4-FFF2-40B4-BE49-F238E27FC236}">
              <a16:creationId xmlns:a16="http://schemas.microsoft.com/office/drawing/2014/main" id="{7E8D5E4C-152E-4977-9E0C-9D49489343A4}"/>
            </a:ext>
          </a:extLst>
        </xdr:cNvPr>
        <xdr:cNvGrpSpPr/>
      </xdr:nvGrpSpPr>
      <xdr:grpSpPr>
        <a:xfrm>
          <a:off x="2354790" y="10225145"/>
          <a:ext cx="5198534" cy="3277424"/>
          <a:chOff x="2679919" y="9921078"/>
          <a:chExt cx="5205555" cy="3277424"/>
        </a:xfrm>
        <a:solidFill>
          <a:schemeClr val="accent4">
            <a:lumMod val="20000"/>
            <a:lumOff val="80000"/>
          </a:schemeClr>
        </a:solidFill>
      </xdr:grpSpPr>
      <xdr:pic>
        <xdr:nvPicPr>
          <xdr:cNvPr id="32" name="Picture 10">
            <a:extLst>
              <a:ext uri="{FF2B5EF4-FFF2-40B4-BE49-F238E27FC236}">
                <a16:creationId xmlns:a16="http://schemas.microsoft.com/office/drawing/2014/main" id="{0305EFD7-78C8-993F-3339-9CADBCFEA492}"/>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xdr:blipFill>
        <xdr:spPr>
          <a:xfrm>
            <a:off x="5785088" y="9921078"/>
            <a:ext cx="2100386" cy="3277424"/>
          </a:xfrm>
          <a:prstGeom prst="rect">
            <a:avLst/>
          </a:prstGeom>
          <a:ln>
            <a:noFill/>
          </a:ln>
          <a:effectLst>
            <a:outerShdw blurRad="190500" algn="tl" rotWithShape="0">
              <a:srgbClr val="000000">
                <a:alpha val="70000"/>
              </a:srgbClr>
            </a:outerShdw>
          </a:effectLst>
        </xdr:spPr>
      </xdr:pic>
      <xdr:pic>
        <xdr:nvPicPr>
          <xdr:cNvPr id="33" name="Picture 11">
            <a:extLst>
              <a:ext uri="{FF2B5EF4-FFF2-40B4-BE49-F238E27FC236}">
                <a16:creationId xmlns:a16="http://schemas.microsoft.com/office/drawing/2014/main" id="{3D84E096-DE8E-7BAF-5C46-20A7A4C84B9D}"/>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xdr:blipFill>
        <xdr:spPr>
          <a:xfrm>
            <a:off x="2679919" y="10684574"/>
            <a:ext cx="1840339" cy="1748779"/>
          </a:xfrm>
          <a:prstGeom prst="rect">
            <a:avLst/>
          </a:prstGeom>
          <a:ln>
            <a:noFill/>
          </a:ln>
          <a:effectLst>
            <a:outerShdw blurRad="190500" algn="tl" rotWithShape="0">
              <a:srgbClr val="000000">
                <a:alpha val="70000"/>
              </a:srgbClr>
            </a:outerShdw>
          </a:effectLst>
        </xdr:spPr>
      </xdr:pic>
      <xdr:cxnSp macro="">
        <xdr:nvCxnSpPr>
          <xdr:cNvPr id="34" name="Straight Arrow Connector 13">
            <a:extLst>
              <a:ext uri="{FF2B5EF4-FFF2-40B4-BE49-F238E27FC236}">
                <a16:creationId xmlns:a16="http://schemas.microsoft.com/office/drawing/2014/main" id="{5307D2E1-9076-380A-68BE-65E314552865}"/>
              </a:ext>
            </a:extLst>
          </xdr:cNvPr>
          <xdr:cNvCxnSpPr/>
        </xdr:nvCxnSpPr>
        <xdr:spPr>
          <a:xfrm flipV="1">
            <a:off x="4854826" y="11545594"/>
            <a:ext cx="503885" cy="1579"/>
          </a:xfrm>
          <a:prstGeom prst="straightConnector1">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grpSp>
    <xdr:clientData/>
  </xdr:twoCellAnchor>
  <xdr:twoCellAnchor editAs="oneCell">
    <xdr:from>
      <xdr:col>3</xdr:col>
      <xdr:colOff>116637</xdr:colOff>
      <xdr:row>23</xdr:row>
      <xdr:rowOff>77795</xdr:rowOff>
    </xdr:from>
    <xdr:to>
      <xdr:col>3</xdr:col>
      <xdr:colOff>6338922</xdr:colOff>
      <xdr:row>23</xdr:row>
      <xdr:rowOff>253469</xdr:rowOff>
    </xdr:to>
    <xdr:pic>
      <xdr:nvPicPr>
        <xdr:cNvPr id="35" name="Picture 17">
          <a:extLst>
            <a:ext uri="{FF2B5EF4-FFF2-40B4-BE49-F238E27FC236}">
              <a16:creationId xmlns:a16="http://schemas.microsoft.com/office/drawing/2014/main" id="{D28550A3-423F-4E88-B947-D6A25D096FD8}"/>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l="4001" r="4001"/>
        <a:stretch/>
      </xdr:blipFill>
      <xdr:spPr>
        <a:xfrm>
          <a:off x="2292733" y="13837757"/>
          <a:ext cx="6222285" cy="175674"/>
        </a:xfrm>
        <a:prstGeom prst="rect">
          <a:avLst/>
        </a:prstGeom>
        <a:ln>
          <a:noFill/>
        </a:ln>
        <a:effectLst>
          <a:outerShdw blurRad="88900" algn="tl" rotWithShape="0">
            <a:srgbClr val="000000">
              <a:alpha val="45000"/>
            </a:srgbClr>
          </a:outerShdw>
        </a:effectLst>
      </xdr:spPr>
    </xdr:pic>
    <xdr:clientData/>
  </xdr:twoCellAnchor>
  <xdr:twoCellAnchor editAs="oneCell">
    <xdr:from>
      <xdr:col>3</xdr:col>
      <xdr:colOff>5011616</xdr:colOff>
      <xdr:row>49</xdr:row>
      <xdr:rowOff>45259</xdr:rowOff>
    </xdr:from>
    <xdr:to>
      <xdr:col>3</xdr:col>
      <xdr:colOff>6019616</xdr:colOff>
      <xdr:row>51</xdr:row>
      <xdr:rowOff>173572</xdr:rowOff>
    </xdr:to>
    <xdr:pic>
      <xdr:nvPicPr>
        <xdr:cNvPr id="37" name="Picture 6">
          <a:extLst>
            <a:ext uri="{FF2B5EF4-FFF2-40B4-BE49-F238E27FC236}">
              <a16:creationId xmlns:a16="http://schemas.microsoft.com/office/drawing/2014/main" id="{23A8FA7D-B60F-45E6-8D55-253A0685B6B7}"/>
            </a:ext>
          </a:extLst>
        </xdr:cNvPr>
        <xdr:cNvPicPr>
          <a:picLocks noChangeAspect="1"/>
        </xdr:cNvPicPr>
      </xdr:nvPicPr>
      <xdr:blipFill rotWithShape="1">
        <a:blip xmlns:r="http://schemas.openxmlformats.org/officeDocument/2006/relationships" r:embed="rId3"/>
        <a:srcRect r="55332"/>
        <a:stretch/>
      </xdr:blipFill>
      <xdr:spPr>
        <a:xfrm>
          <a:off x="7196763" y="21317759"/>
          <a:ext cx="1008000" cy="595225"/>
        </a:xfrm>
        <a:prstGeom prst="rect">
          <a:avLst/>
        </a:prstGeom>
        <a:ln>
          <a:noFill/>
        </a:ln>
        <a:effectLst>
          <a:outerShdw blurRad="88900" algn="tl" rotWithShape="0">
            <a:srgbClr val="000000">
              <a:alpha val="45000"/>
            </a:srgb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123825</xdr:colOff>
      <xdr:row>2</xdr:row>
      <xdr:rowOff>95250</xdr:rowOff>
    </xdr:from>
    <xdr:to>
      <xdr:col>3</xdr:col>
      <xdr:colOff>1358666</xdr:colOff>
      <xdr:row>4</xdr:row>
      <xdr:rowOff>372406</xdr:rowOff>
    </xdr:to>
    <xdr:pic>
      <xdr:nvPicPr>
        <xdr:cNvPr id="2" name="Grafik 1">
          <a:extLst>
            <a:ext uri="{FF2B5EF4-FFF2-40B4-BE49-F238E27FC236}">
              <a16:creationId xmlns:a16="http://schemas.microsoft.com/office/drawing/2014/main" id="{17292744-EEC7-46B9-985B-DD683BA6FA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1625" y="95250"/>
          <a:ext cx="1234841" cy="108678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952501</xdr:colOff>
      <xdr:row>2</xdr:row>
      <xdr:rowOff>47625</xdr:rowOff>
    </xdr:from>
    <xdr:to>
      <xdr:col>1</xdr:col>
      <xdr:colOff>828676</xdr:colOff>
      <xdr:row>5</xdr:row>
      <xdr:rowOff>11172</xdr:rowOff>
    </xdr:to>
    <xdr:pic>
      <xdr:nvPicPr>
        <xdr:cNvPr id="2" name="Grafik 1">
          <a:extLst>
            <a:ext uri="{FF2B5EF4-FFF2-40B4-BE49-F238E27FC236}">
              <a16:creationId xmlns:a16="http://schemas.microsoft.com/office/drawing/2014/main" id="{2EBBD131-A6CF-4341-9345-BAB303F0F3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1" y="809625"/>
          <a:ext cx="1257300" cy="110654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14</xdr:col>
      <xdr:colOff>1971674</xdr:colOff>
      <xdr:row>34</xdr:row>
      <xdr:rowOff>0</xdr:rowOff>
    </xdr:from>
    <xdr:to>
      <xdr:col>23</xdr:col>
      <xdr:colOff>1971674</xdr:colOff>
      <xdr:row>44</xdr:row>
      <xdr:rowOff>0</xdr:rowOff>
    </xdr:to>
    <xdr:graphicFrame macro="">
      <xdr:nvGraphicFramePr>
        <xdr:cNvPr id="2" name="Diagramm 1">
          <a:extLst>
            <a:ext uri="{FF2B5EF4-FFF2-40B4-BE49-F238E27FC236}">
              <a16:creationId xmlns:a16="http://schemas.microsoft.com/office/drawing/2014/main" id="{C4B39D4F-5C02-4751-878D-1FCBF4BF15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34</xdr:row>
      <xdr:rowOff>0</xdr:rowOff>
    </xdr:from>
    <xdr:to>
      <xdr:col>15</xdr:col>
      <xdr:colOff>0</xdr:colOff>
      <xdr:row>44</xdr:row>
      <xdr:rowOff>0</xdr:rowOff>
    </xdr:to>
    <xdr:graphicFrame macro="">
      <xdr:nvGraphicFramePr>
        <xdr:cNvPr id="3" name="Diagramm 2">
          <a:extLst>
            <a:ext uri="{FF2B5EF4-FFF2-40B4-BE49-F238E27FC236}">
              <a16:creationId xmlns:a16="http://schemas.microsoft.com/office/drawing/2014/main" id="{3FF3A1D1-4689-4BD6-84A6-13A5D9A90E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50176</xdr:colOff>
      <xdr:row>3</xdr:row>
      <xdr:rowOff>18933</xdr:rowOff>
    </xdr:from>
    <xdr:to>
      <xdr:col>3</xdr:col>
      <xdr:colOff>596634</xdr:colOff>
      <xdr:row>9</xdr:row>
      <xdr:rowOff>556505</xdr:rowOff>
    </xdr:to>
    <xdr:grpSp>
      <xdr:nvGrpSpPr>
        <xdr:cNvPr id="4" name="Group 3">
          <a:extLst>
            <a:ext uri="{FF2B5EF4-FFF2-40B4-BE49-F238E27FC236}">
              <a16:creationId xmlns:a16="http://schemas.microsoft.com/office/drawing/2014/main" id="{FFAA2D4F-0FE7-4C52-9433-15803C545213}"/>
            </a:ext>
          </a:extLst>
        </xdr:cNvPr>
        <xdr:cNvGrpSpPr/>
      </xdr:nvGrpSpPr>
      <xdr:grpSpPr>
        <a:xfrm>
          <a:off x="1174126" y="1628658"/>
          <a:ext cx="546458" cy="3966572"/>
          <a:chOff x="1147092" y="1628658"/>
          <a:chExt cx="546458" cy="3966572"/>
        </a:xfrm>
      </xdr:grpSpPr>
      <xdr:pic>
        <xdr:nvPicPr>
          <xdr:cNvPr id="5" name="Picture 4">
            <a:extLst>
              <a:ext uri="{FF2B5EF4-FFF2-40B4-BE49-F238E27FC236}">
                <a16:creationId xmlns:a16="http://schemas.microsoft.com/office/drawing/2014/main" id="{BE82EBCB-6BA6-F33B-5B18-3CAAFE304F5A}"/>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5">
            <a:extLst>
              <a:ext uri="{FF2B5EF4-FFF2-40B4-BE49-F238E27FC236}">
                <a16:creationId xmlns:a16="http://schemas.microsoft.com/office/drawing/2014/main" id="{32A70ECC-6394-7098-ED4B-9AD9A7D5ADB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6">
            <a:extLst>
              <a:ext uri="{FF2B5EF4-FFF2-40B4-BE49-F238E27FC236}">
                <a16:creationId xmlns:a16="http://schemas.microsoft.com/office/drawing/2014/main" id="{54CEDCA4-2F85-938B-2CF8-30F42189529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7">
            <a:extLst>
              <a:ext uri="{FF2B5EF4-FFF2-40B4-BE49-F238E27FC236}">
                <a16:creationId xmlns:a16="http://schemas.microsoft.com/office/drawing/2014/main" id="{54C4919F-0F4A-1285-5ADA-13492B464A59}"/>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8">
            <a:extLst>
              <a:ext uri="{FF2B5EF4-FFF2-40B4-BE49-F238E27FC236}">
                <a16:creationId xmlns:a16="http://schemas.microsoft.com/office/drawing/2014/main" id="{7BDA0486-C1EA-AA4E-0DA3-459D46CE95C2}"/>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9">
            <a:extLst>
              <a:ext uri="{FF2B5EF4-FFF2-40B4-BE49-F238E27FC236}">
                <a16:creationId xmlns:a16="http://schemas.microsoft.com/office/drawing/2014/main" id="{C6202FCB-DE42-C169-E356-394109144201}"/>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0">
            <a:extLst>
              <a:ext uri="{FF2B5EF4-FFF2-40B4-BE49-F238E27FC236}">
                <a16:creationId xmlns:a16="http://schemas.microsoft.com/office/drawing/2014/main" id="{C5B0D8DF-85E5-A930-5A36-A9512B45F11E}"/>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1971674</xdr:colOff>
      <xdr:row>32</xdr:row>
      <xdr:rowOff>0</xdr:rowOff>
    </xdr:from>
    <xdr:to>
      <xdr:col>23</xdr:col>
      <xdr:colOff>1971674</xdr:colOff>
      <xdr:row>42</xdr:row>
      <xdr:rowOff>0</xdr:rowOff>
    </xdr:to>
    <xdr:graphicFrame macro="">
      <xdr:nvGraphicFramePr>
        <xdr:cNvPr id="2" name="Diagramm 1">
          <a:extLst>
            <a:ext uri="{FF2B5EF4-FFF2-40B4-BE49-F238E27FC236}">
              <a16:creationId xmlns:a16="http://schemas.microsoft.com/office/drawing/2014/main" id="{EE797FE9-7444-4EAE-90D3-25C02B0D42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32</xdr:row>
      <xdr:rowOff>0</xdr:rowOff>
    </xdr:from>
    <xdr:to>
      <xdr:col>15</xdr:col>
      <xdr:colOff>0</xdr:colOff>
      <xdr:row>42</xdr:row>
      <xdr:rowOff>0</xdr:rowOff>
    </xdr:to>
    <xdr:graphicFrame macro="">
      <xdr:nvGraphicFramePr>
        <xdr:cNvPr id="3" name="Diagramm 2">
          <a:extLst>
            <a:ext uri="{FF2B5EF4-FFF2-40B4-BE49-F238E27FC236}">
              <a16:creationId xmlns:a16="http://schemas.microsoft.com/office/drawing/2014/main" id="{AD968189-9DBF-4847-ADEA-604B28ACDD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50176</xdr:colOff>
      <xdr:row>3</xdr:row>
      <xdr:rowOff>18933</xdr:rowOff>
    </xdr:from>
    <xdr:to>
      <xdr:col>3</xdr:col>
      <xdr:colOff>596634</xdr:colOff>
      <xdr:row>9</xdr:row>
      <xdr:rowOff>556505</xdr:rowOff>
    </xdr:to>
    <xdr:grpSp>
      <xdr:nvGrpSpPr>
        <xdr:cNvPr id="4" name="Group 3">
          <a:extLst>
            <a:ext uri="{FF2B5EF4-FFF2-40B4-BE49-F238E27FC236}">
              <a16:creationId xmlns:a16="http://schemas.microsoft.com/office/drawing/2014/main" id="{2215D60E-C471-4B86-8D9D-60627A754C97}"/>
            </a:ext>
          </a:extLst>
        </xdr:cNvPr>
        <xdr:cNvGrpSpPr/>
      </xdr:nvGrpSpPr>
      <xdr:grpSpPr>
        <a:xfrm>
          <a:off x="1174126" y="1628658"/>
          <a:ext cx="546458" cy="3966572"/>
          <a:chOff x="1147092" y="1628658"/>
          <a:chExt cx="546458" cy="3966572"/>
        </a:xfrm>
      </xdr:grpSpPr>
      <xdr:pic>
        <xdr:nvPicPr>
          <xdr:cNvPr id="5" name="Picture 4">
            <a:extLst>
              <a:ext uri="{FF2B5EF4-FFF2-40B4-BE49-F238E27FC236}">
                <a16:creationId xmlns:a16="http://schemas.microsoft.com/office/drawing/2014/main" id="{0E1FC151-C4A9-697F-5F2F-FF2FE2D6064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5">
            <a:extLst>
              <a:ext uri="{FF2B5EF4-FFF2-40B4-BE49-F238E27FC236}">
                <a16:creationId xmlns:a16="http://schemas.microsoft.com/office/drawing/2014/main" id="{6C0540AB-0FA4-2342-8E36-0730F6B883E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6">
            <a:extLst>
              <a:ext uri="{FF2B5EF4-FFF2-40B4-BE49-F238E27FC236}">
                <a16:creationId xmlns:a16="http://schemas.microsoft.com/office/drawing/2014/main" id="{E5388198-B2DC-EA8D-0FFF-C4FC98A95BD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7">
            <a:extLst>
              <a:ext uri="{FF2B5EF4-FFF2-40B4-BE49-F238E27FC236}">
                <a16:creationId xmlns:a16="http://schemas.microsoft.com/office/drawing/2014/main" id="{D3411B9A-5949-B7E2-54A5-1A109E59B393}"/>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8">
            <a:extLst>
              <a:ext uri="{FF2B5EF4-FFF2-40B4-BE49-F238E27FC236}">
                <a16:creationId xmlns:a16="http://schemas.microsoft.com/office/drawing/2014/main" id="{4AAA3EE1-0D26-9677-EDAA-98E34D3E9C19}"/>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9">
            <a:extLst>
              <a:ext uri="{FF2B5EF4-FFF2-40B4-BE49-F238E27FC236}">
                <a16:creationId xmlns:a16="http://schemas.microsoft.com/office/drawing/2014/main" id="{4FCDE484-CCC9-42D7-B5A8-67E72414CD35}"/>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0">
            <a:extLst>
              <a:ext uri="{FF2B5EF4-FFF2-40B4-BE49-F238E27FC236}">
                <a16:creationId xmlns:a16="http://schemas.microsoft.com/office/drawing/2014/main" id="{CC78CCB3-F39B-A82B-AB98-95D107E3A2AE}"/>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1971674</xdr:colOff>
      <xdr:row>34</xdr:row>
      <xdr:rowOff>0</xdr:rowOff>
    </xdr:from>
    <xdr:to>
      <xdr:col>23</xdr:col>
      <xdr:colOff>1971674</xdr:colOff>
      <xdr:row>44</xdr:row>
      <xdr:rowOff>0</xdr:rowOff>
    </xdr:to>
    <xdr:graphicFrame macro="">
      <xdr:nvGraphicFramePr>
        <xdr:cNvPr id="2" name="Diagramm 1">
          <a:extLst>
            <a:ext uri="{FF2B5EF4-FFF2-40B4-BE49-F238E27FC236}">
              <a16:creationId xmlns:a16="http://schemas.microsoft.com/office/drawing/2014/main" id="{59821678-F05A-4D6B-B286-9978DDC91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34</xdr:row>
      <xdr:rowOff>0</xdr:rowOff>
    </xdr:from>
    <xdr:to>
      <xdr:col>15</xdr:col>
      <xdr:colOff>0</xdr:colOff>
      <xdr:row>44</xdr:row>
      <xdr:rowOff>0</xdr:rowOff>
    </xdr:to>
    <xdr:graphicFrame macro="">
      <xdr:nvGraphicFramePr>
        <xdr:cNvPr id="3" name="Diagramm 2">
          <a:extLst>
            <a:ext uri="{FF2B5EF4-FFF2-40B4-BE49-F238E27FC236}">
              <a16:creationId xmlns:a16="http://schemas.microsoft.com/office/drawing/2014/main" id="{1127C941-3D9D-48EA-A5DB-C54DA96056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50176</xdr:colOff>
      <xdr:row>3</xdr:row>
      <xdr:rowOff>18933</xdr:rowOff>
    </xdr:from>
    <xdr:to>
      <xdr:col>3</xdr:col>
      <xdr:colOff>596634</xdr:colOff>
      <xdr:row>9</xdr:row>
      <xdr:rowOff>556505</xdr:rowOff>
    </xdr:to>
    <xdr:grpSp>
      <xdr:nvGrpSpPr>
        <xdr:cNvPr id="4" name="Group 3">
          <a:extLst>
            <a:ext uri="{FF2B5EF4-FFF2-40B4-BE49-F238E27FC236}">
              <a16:creationId xmlns:a16="http://schemas.microsoft.com/office/drawing/2014/main" id="{B0BEC151-A322-4B1A-8FFD-CA85132A2421}"/>
            </a:ext>
          </a:extLst>
        </xdr:cNvPr>
        <xdr:cNvGrpSpPr/>
      </xdr:nvGrpSpPr>
      <xdr:grpSpPr>
        <a:xfrm>
          <a:off x="1174126" y="1628658"/>
          <a:ext cx="546458" cy="3966572"/>
          <a:chOff x="1147092" y="1628658"/>
          <a:chExt cx="546458" cy="3966572"/>
        </a:xfrm>
      </xdr:grpSpPr>
      <xdr:pic>
        <xdr:nvPicPr>
          <xdr:cNvPr id="5" name="Picture 4">
            <a:extLst>
              <a:ext uri="{FF2B5EF4-FFF2-40B4-BE49-F238E27FC236}">
                <a16:creationId xmlns:a16="http://schemas.microsoft.com/office/drawing/2014/main" id="{6A1ED6FB-D418-AD86-542E-8E60FC03977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5">
            <a:extLst>
              <a:ext uri="{FF2B5EF4-FFF2-40B4-BE49-F238E27FC236}">
                <a16:creationId xmlns:a16="http://schemas.microsoft.com/office/drawing/2014/main" id="{6E897348-201A-0218-18CA-45465BAC529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6">
            <a:extLst>
              <a:ext uri="{FF2B5EF4-FFF2-40B4-BE49-F238E27FC236}">
                <a16:creationId xmlns:a16="http://schemas.microsoft.com/office/drawing/2014/main" id="{6C88E250-86F6-894C-7D7F-BAD35F65F12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7">
            <a:extLst>
              <a:ext uri="{FF2B5EF4-FFF2-40B4-BE49-F238E27FC236}">
                <a16:creationId xmlns:a16="http://schemas.microsoft.com/office/drawing/2014/main" id="{05DD3346-40C6-ABD6-4E34-0ED782040361}"/>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8">
            <a:extLst>
              <a:ext uri="{FF2B5EF4-FFF2-40B4-BE49-F238E27FC236}">
                <a16:creationId xmlns:a16="http://schemas.microsoft.com/office/drawing/2014/main" id="{5BBE5DA7-8A6C-6C26-984A-7E40758A25D6}"/>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9">
            <a:extLst>
              <a:ext uri="{FF2B5EF4-FFF2-40B4-BE49-F238E27FC236}">
                <a16:creationId xmlns:a16="http://schemas.microsoft.com/office/drawing/2014/main" id="{4241B7CF-61E1-D2FB-77E2-DB1258AFF4F7}"/>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0">
            <a:extLst>
              <a:ext uri="{FF2B5EF4-FFF2-40B4-BE49-F238E27FC236}">
                <a16:creationId xmlns:a16="http://schemas.microsoft.com/office/drawing/2014/main" id="{42301300-8B5E-F944-549D-01AD8EA0D073}"/>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1971674</xdr:colOff>
      <xdr:row>33</xdr:row>
      <xdr:rowOff>0</xdr:rowOff>
    </xdr:from>
    <xdr:to>
      <xdr:col>23</xdr:col>
      <xdr:colOff>1971674</xdr:colOff>
      <xdr:row>43</xdr:row>
      <xdr:rowOff>0</xdr:rowOff>
    </xdr:to>
    <xdr:graphicFrame macro="">
      <xdr:nvGraphicFramePr>
        <xdr:cNvPr id="2" name="Diagramm 1">
          <a:extLst>
            <a:ext uri="{FF2B5EF4-FFF2-40B4-BE49-F238E27FC236}">
              <a16:creationId xmlns:a16="http://schemas.microsoft.com/office/drawing/2014/main" id="{D15CDD6E-57A2-4D2E-82C1-DA566A42D7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33</xdr:row>
      <xdr:rowOff>0</xdr:rowOff>
    </xdr:from>
    <xdr:to>
      <xdr:col>15</xdr:col>
      <xdr:colOff>0</xdr:colOff>
      <xdr:row>43</xdr:row>
      <xdr:rowOff>0</xdr:rowOff>
    </xdr:to>
    <xdr:graphicFrame macro="">
      <xdr:nvGraphicFramePr>
        <xdr:cNvPr id="3" name="Diagramm 2">
          <a:extLst>
            <a:ext uri="{FF2B5EF4-FFF2-40B4-BE49-F238E27FC236}">
              <a16:creationId xmlns:a16="http://schemas.microsoft.com/office/drawing/2014/main" id="{DC8C8372-EA28-4D97-A1C9-6DA5258763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50176</xdr:colOff>
      <xdr:row>3</xdr:row>
      <xdr:rowOff>18933</xdr:rowOff>
    </xdr:from>
    <xdr:to>
      <xdr:col>3</xdr:col>
      <xdr:colOff>596634</xdr:colOff>
      <xdr:row>9</xdr:row>
      <xdr:rowOff>556505</xdr:rowOff>
    </xdr:to>
    <xdr:grpSp>
      <xdr:nvGrpSpPr>
        <xdr:cNvPr id="4" name="Group 3">
          <a:extLst>
            <a:ext uri="{FF2B5EF4-FFF2-40B4-BE49-F238E27FC236}">
              <a16:creationId xmlns:a16="http://schemas.microsoft.com/office/drawing/2014/main" id="{17AB070D-0F88-4C56-9593-8C445DF2027C}"/>
            </a:ext>
          </a:extLst>
        </xdr:cNvPr>
        <xdr:cNvGrpSpPr/>
      </xdr:nvGrpSpPr>
      <xdr:grpSpPr>
        <a:xfrm>
          <a:off x="1174126" y="1628658"/>
          <a:ext cx="546458" cy="3966572"/>
          <a:chOff x="1147092" y="1628658"/>
          <a:chExt cx="546458" cy="3966572"/>
        </a:xfrm>
      </xdr:grpSpPr>
      <xdr:pic>
        <xdr:nvPicPr>
          <xdr:cNvPr id="5" name="Picture 4">
            <a:extLst>
              <a:ext uri="{FF2B5EF4-FFF2-40B4-BE49-F238E27FC236}">
                <a16:creationId xmlns:a16="http://schemas.microsoft.com/office/drawing/2014/main" id="{B8567223-BE77-53E2-E518-11D76A7413C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5">
            <a:extLst>
              <a:ext uri="{FF2B5EF4-FFF2-40B4-BE49-F238E27FC236}">
                <a16:creationId xmlns:a16="http://schemas.microsoft.com/office/drawing/2014/main" id="{6546C411-76D3-CE22-4480-E6E0B8A63C9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6">
            <a:extLst>
              <a:ext uri="{FF2B5EF4-FFF2-40B4-BE49-F238E27FC236}">
                <a16:creationId xmlns:a16="http://schemas.microsoft.com/office/drawing/2014/main" id="{02281AE4-D22C-921C-C0B0-E2D70DDBF58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7">
            <a:extLst>
              <a:ext uri="{FF2B5EF4-FFF2-40B4-BE49-F238E27FC236}">
                <a16:creationId xmlns:a16="http://schemas.microsoft.com/office/drawing/2014/main" id="{1406BBC1-9BAB-063D-EADB-022B70987FBE}"/>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8">
            <a:extLst>
              <a:ext uri="{FF2B5EF4-FFF2-40B4-BE49-F238E27FC236}">
                <a16:creationId xmlns:a16="http://schemas.microsoft.com/office/drawing/2014/main" id="{BCE420BD-7206-2CA5-9241-511930A3E11E}"/>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9">
            <a:extLst>
              <a:ext uri="{FF2B5EF4-FFF2-40B4-BE49-F238E27FC236}">
                <a16:creationId xmlns:a16="http://schemas.microsoft.com/office/drawing/2014/main" id="{F81199A2-923E-7853-86CF-18F86E79B4B3}"/>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0">
            <a:extLst>
              <a:ext uri="{FF2B5EF4-FFF2-40B4-BE49-F238E27FC236}">
                <a16:creationId xmlns:a16="http://schemas.microsoft.com/office/drawing/2014/main" id="{24F1005D-CD79-56C4-73C3-EA62BC7131FA}"/>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xdr:from>
      <xdr:col>14</xdr:col>
      <xdr:colOff>1971674</xdr:colOff>
      <xdr:row>34</xdr:row>
      <xdr:rowOff>0</xdr:rowOff>
    </xdr:from>
    <xdr:to>
      <xdr:col>23</xdr:col>
      <xdr:colOff>1971674</xdr:colOff>
      <xdr:row>44</xdr:row>
      <xdr:rowOff>0</xdr:rowOff>
    </xdr:to>
    <xdr:graphicFrame macro="">
      <xdr:nvGraphicFramePr>
        <xdr:cNvPr id="2" name="Diagramm 1">
          <a:extLst>
            <a:ext uri="{FF2B5EF4-FFF2-40B4-BE49-F238E27FC236}">
              <a16:creationId xmlns:a16="http://schemas.microsoft.com/office/drawing/2014/main" id="{399E1869-18C8-446E-BCB2-27ABF3F165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34</xdr:row>
      <xdr:rowOff>0</xdr:rowOff>
    </xdr:from>
    <xdr:to>
      <xdr:col>15</xdr:col>
      <xdr:colOff>0</xdr:colOff>
      <xdr:row>44</xdr:row>
      <xdr:rowOff>0</xdr:rowOff>
    </xdr:to>
    <xdr:graphicFrame macro="">
      <xdr:nvGraphicFramePr>
        <xdr:cNvPr id="3" name="Diagramm 2">
          <a:extLst>
            <a:ext uri="{FF2B5EF4-FFF2-40B4-BE49-F238E27FC236}">
              <a16:creationId xmlns:a16="http://schemas.microsoft.com/office/drawing/2014/main" id="{6CFDFD17-ADFA-4EE6-96AD-C411E20C30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50176</xdr:colOff>
      <xdr:row>3</xdr:row>
      <xdr:rowOff>18933</xdr:rowOff>
    </xdr:from>
    <xdr:to>
      <xdr:col>3</xdr:col>
      <xdr:colOff>596634</xdr:colOff>
      <xdr:row>9</xdr:row>
      <xdr:rowOff>556505</xdr:rowOff>
    </xdr:to>
    <xdr:grpSp>
      <xdr:nvGrpSpPr>
        <xdr:cNvPr id="4" name="Group 3">
          <a:extLst>
            <a:ext uri="{FF2B5EF4-FFF2-40B4-BE49-F238E27FC236}">
              <a16:creationId xmlns:a16="http://schemas.microsoft.com/office/drawing/2014/main" id="{5DA291A3-AFE3-48A3-A00B-F48D46D9E368}"/>
            </a:ext>
          </a:extLst>
        </xdr:cNvPr>
        <xdr:cNvGrpSpPr/>
      </xdr:nvGrpSpPr>
      <xdr:grpSpPr>
        <a:xfrm>
          <a:off x="1174126" y="1628658"/>
          <a:ext cx="546458" cy="3966572"/>
          <a:chOff x="1147092" y="1628658"/>
          <a:chExt cx="546458" cy="3966572"/>
        </a:xfrm>
      </xdr:grpSpPr>
      <xdr:pic>
        <xdr:nvPicPr>
          <xdr:cNvPr id="5" name="Picture 4">
            <a:extLst>
              <a:ext uri="{FF2B5EF4-FFF2-40B4-BE49-F238E27FC236}">
                <a16:creationId xmlns:a16="http://schemas.microsoft.com/office/drawing/2014/main" id="{34C9A85F-A6AA-443B-AEFF-F70DA8D5CC9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5">
            <a:extLst>
              <a:ext uri="{FF2B5EF4-FFF2-40B4-BE49-F238E27FC236}">
                <a16:creationId xmlns:a16="http://schemas.microsoft.com/office/drawing/2014/main" id="{77DF30FE-3C7D-20FF-7230-D50BE4A5C3E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6">
            <a:extLst>
              <a:ext uri="{FF2B5EF4-FFF2-40B4-BE49-F238E27FC236}">
                <a16:creationId xmlns:a16="http://schemas.microsoft.com/office/drawing/2014/main" id="{8F6DDBBA-30CB-D21C-FCA0-B738388B7984}"/>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7">
            <a:extLst>
              <a:ext uri="{FF2B5EF4-FFF2-40B4-BE49-F238E27FC236}">
                <a16:creationId xmlns:a16="http://schemas.microsoft.com/office/drawing/2014/main" id="{B4C2C918-B8BE-5079-606E-056A9322C15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8">
            <a:extLst>
              <a:ext uri="{FF2B5EF4-FFF2-40B4-BE49-F238E27FC236}">
                <a16:creationId xmlns:a16="http://schemas.microsoft.com/office/drawing/2014/main" id="{DA299039-6EF6-E900-3B60-F3AE9DA55DF1}"/>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9">
            <a:extLst>
              <a:ext uri="{FF2B5EF4-FFF2-40B4-BE49-F238E27FC236}">
                <a16:creationId xmlns:a16="http://schemas.microsoft.com/office/drawing/2014/main" id="{0B26D714-2772-83A3-8F81-8ED0B418A7EA}"/>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0">
            <a:extLst>
              <a:ext uri="{FF2B5EF4-FFF2-40B4-BE49-F238E27FC236}">
                <a16:creationId xmlns:a16="http://schemas.microsoft.com/office/drawing/2014/main" id="{C4302249-579E-63DC-F70F-D40FD5D14C1B}"/>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0" Type="http://schemas.openxmlformats.org/officeDocument/2006/relationships/image" Target="../media/image20.png"/><Relationship Id="rId29" Type="http://schemas.openxmlformats.org/officeDocument/2006/relationships/image" Target="../media/image29.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8" Type="http://schemas.openxmlformats.org/officeDocument/2006/relationships/image" Target="../media/image8.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41">
  <rv s="0">
    <v>0</v>
    <v>5</v>
  </rv>
  <rv s="0">
    <v>1</v>
    <v>5</v>
  </rv>
  <rv s="0">
    <v>2</v>
    <v>5</v>
  </rv>
  <rv s="0">
    <v>3</v>
    <v>5</v>
  </rv>
  <rv s="0">
    <v>4</v>
    <v>5</v>
  </rv>
  <rv s="0">
    <v>5</v>
    <v>5</v>
  </rv>
  <rv s="0">
    <v>6</v>
    <v>5</v>
  </rv>
  <rv s="0">
    <v>7</v>
    <v>5</v>
  </rv>
  <rv s="0">
    <v>8</v>
    <v>5</v>
  </rv>
  <rv s="0">
    <v>9</v>
    <v>5</v>
  </rv>
  <rv s="0">
    <v>10</v>
    <v>5</v>
  </rv>
  <rv s="0">
    <v>11</v>
    <v>5</v>
  </rv>
  <rv s="0">
    <v>12</v>
    <v>5</v>
  </rv>
  <rv s="0">
    <v>13</v>
    <v>5</v>
  </rv>
  <rv s="0">
    <v>14</v>
    <v>5</v>
  </rv>
  <rv s="0">
    <v>15</v>
    <v>5</v>
  </rv>
  <rv s="0">
    <v>16</v>
    <v>5</v>
  </rv>
  <rv s="0">
    <v>17</v>
    <v>5</v>
  </rv>
  <rv s="0">
    <v>18</v>
    <v>5</v>
  </rv>
  <rv s="0">
    <v>19</v>
    <v>5</v>
  </rv>
  <rv s="0">
    <v>20</v>
    <v>5</v>
  </rv>
  <rv s="0">
    <v>21</v>
    <v>5</v>
  </rv>
  <rv s="0">
    <v>22</v>
    <v>5</v>
  </rv>
  <rv s="0">
    <v>23</v>
    <v>5</v>
  </rv>
  <rv s="0">
    <v>24</v>
    <v>5</v>
  </rv>
  <rv s="0">
    <v>25</v>
    <v>5</v>
  </rv>
  <rv s="0">
    <v>26</v>
    <v>5</v>
  </rv>
  <rv s="0">
    <v>27</v>
    <v>5</v>
  </rv>
  <rv s="0">
    <v>28</v>
    <v>5</v>
  </rv>
  <rv s="0">
    <v>29</v>
    <v>5</v>
  </rv>
  <rv s="0">
    <v>30</v>
    <v>5</v>
  </rv>
  <rv s="0">
    <v>31</v>
    <v>5</v>
  </rv>
  <rv s="0">
    <v>32</v>
    <v>5</v>
  </rv>
  <rv s="0">
    <v>33</v>
    <v>5</v>
  </rv>
  <rv s="0">
    <v>34</v>
    <v>5</v>
  </rv>
  <rv s="0">
    <v>35</v>
    <v>5</v>
  </rv>
  <rv s="0">
    <v>36</v>
    <v>5</v>
  </rv>
  <rv s="0">
    <v>37</v>
    <v>5</v>
  </rv>
  <rv s="0">
    <v>38</v>
    <v>5</v>
  </rv>
  <rv s="0">
    <v>39</v>
    <v>5</v>
  </rv>
  <rv s="0">
    <v>40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ichValueRel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gut.and.me@gmail.com?subject=Request" TargetMode="External"/><Relationship Id="rId2" Type="http://schemas.openxmlformats.org/officeDocument/2006/relationships/hyperlink" Target="https://www.instagram.com/gutandmehealthdiary/" TargetMode="External"/><Relationship Id="rId1" Type="http://schemas.openxmlformats.org/officeDocument/2006/relationships/hyperlink" Target="http://www.gut-and-me.com/"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gut.and.me@gmail.com?subject=Anfrage" TargetMode="External"/><Relationship Id="rId1" Type="http://schemas.openxmlformats.org/officeDocument/2006/relationships/hyperlink" Target="https://www.gut-and-me.com/" TargetMode="External"/><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46405-1336-47B7-80D1-08EB4F80061D}">
  <sheetPr codeName="Tabelle1">
    <pageSetUpPr autoPageBreaks="0"/>
  </sheetPr>
  <dimension ref="D1:J52"/>
  <sheetViews>
    <sheetView showGridLines="0" showRowColHeaders="0" tabSelected="1" topLeftCell="A16" zoomScaleNormal="100" zoomScaleSheetLayoutView="100" workbookViewId="0">
      <selection activeCell="A16" sqref="A16"/>
    </sheetView>
  </sheetViews>
  <sheetFormatPr baseColWidth="10" defaultColWidth="10.85546875" defaultRowHeight="15" x14ac:dyDescent="0.25"/>
  <cols>
    <col min="1" max="3" width="10.85546875" style="34"/>
    <col min="4" max="4" width="10.85546875" style="34" customWidth="1"/>
    <col min="5" max="6" width="10.85546875" style="34"/>
    <col min="7" max="7" width="19.42578125" style="34" customWidth="1"/>
    <col min="8" max="16384" width="10.85546875" style="34"/>
  </cols>
  <sheetData>
    <row r="1" hidden="1" x14ac:dyDescent="0.25"/>
    <row r="2" hidden="1" x14ac:dyDescent="0.25"/>
    <row r="3" hidden="1" x14ac:dyDescent="0.25"/>
    <row r="4" hidden="1" x14ac:dyDescent="0.25"/>
    <row r="5" hidden="1" x14ac:dyDescent="0.25"/>
    <row r="6" hidden="1" x14ac:dyDescent="0.25"/>
    <row r="7" hidden="1" x14ac:dyDescent="0.25"/>
    <row r="8" hidden="1" x14ac:dyDescent="0.25"/>
    <row r="9" hidden="1" x14ac:dyDescent="0.25"/>
    <row r="10" hidden="1" x14ac:dyDescent="0.25"/>
    <row r="11" hidden="1" x14ac:dyDescent="0.25"/>
    <row r="12" hidden="1" x14ac:dyDescent="0.25"/>
    <row r="13" hidden="1" x14ac:dyDescent="0.25"/>
    <row r="14" hidden="1" x14ac:dyDescent="0.25"/>
    <row r="15" hidden="1" x14ac:dyDescent="0.25"/>
    <row r="17" spans="4:10" ht="85.5" customHeight="1" x14ac:dyDescent="0.25"/>
    <row r="18" spans="4:10" ht="48.75" customHeight="1" thickBot="1" x14ac:dyDescent="0.3">
      <c r="G18" s="223" t="str">
        <f>Wertebereiche!N3 &amp; " " &amp; Wertebereiche!N4 &amp; " " &amp;Wertebereiche!N5</f>
        <v xml:space="preserve">Version for Microsoft Excel* </v>
      </c>
    </row>
    <row r="19" spans="4:10" ht="211.5" customHeight="1" x14ac:dyDescent="0.25">
      <c r="D19" s="290" t="str">
        <f>Wertebereiche!P66</f>
        <v>Hello and a warm welcome to Gut &amp; Me!
I am thrilled that you have discovered my app. 
I hope it can support you on your journey towards better well-being and health.
Your feedback matters!
If you enjoy the journal and would like to recommend this project, I would be grateful for a small token of appreciation in the form of a donation.
Feedback, Ideas, or Questions?
Feel free to reach out to me anytime on Instagram or by email.</v>
      </c>
      <c r="E19" s="291"/>
      <c r="F19" s="291"/>
      <c r="G19" s="291"/>
      <c r="H19" s="291"/>
      <c r="I19" s="291"/>
      <c r="J19" s="292"/>
    </row>
    <row r="20" spans="4:10" s="65" customFormat="1" ht="15" customHeight="1" x14ac:dyDescent="0.25">
      <c r="D20" s="188"/>
      <c r="E20" s="19"/>
      <c r="F20" s="301" t="s">
        <v>0</v>
      </c>
      <c r="G20" s="301"/>
      <c r="H20" s="301"/>
      <c r="I20" s="19"/>
      <c r="J20" s="189"/>
    </row>
    <row r="21" spans="4:10" s="65" customFormat="1" ht="15" customHeight="1" x14ac:dyDescent="0.25">
      <c r="D21" s="188"/>
      <c r="E21" s="19"/>
      <c r="F21" s="172"/>
      <c r="G21" s="172"/>
      <c r="H21" s="172"/>
      <c r="I21" s="19"/>
      <c r="J21" s="189"/>
    </row>
    <row r="22" spans="4:10" ht="30" customHeight="1" x14ac:dyDescent="0.25">
      <c r="D22" s="188"/>
      <c r="E22" s="19"/>
      <c r="F22" s="225"/>
      <c r="G22" s="225"/>
      <c r="H22" s="225"/>
      <c r="I22" s="19"/>
      <c r="J22" s="189"/>
    </row>
    <row r="23" spans="4:10" ht="10.5" customHeight="1" x14ac:dyDescent="0.25">
      <c r="D23" s="104"/>
      <c r="E23" s="105"/>
      <c r="G23" s="224"/>
      <c r="H23" s="38"/>
      <c r="I23" s="105"/>
      <c r="J23" s="106"/>
    </row>
    <row r="24" spans="4:10" ht="47.45" customHeight="1" thickBot="1" x14ac:dyDescent="0.3">
      <c r="D24" s="107"/>
      <c r="E24" s="108"/>
      <c r="F24" s="293" t="str">
        <f>Wertebereiche!P69</f>
        <v>Warm regards
Paul</v>
      </c>
      <c r="G24" s="293"/>
      <c r="H24" s="293"/>
      <c r="I24" s="108"/>
      <c r="J24" s="109"/>
    </row>
    <row r="25" spans="4:10" ht="16.5" customHeight="1" x14ac:dyDescent="0.25">
      <c r="F25" s="18"/>
      <c r="G25" s="18"/>
      <c r="H25" s="18"/>
    </row>
    <row r="26" spans="4:10" ht="18.75" customHeight="1" x14ac:dyDescent="0.25">
      <c r="F26" s="18"/>
      <c r="H26" s="18"/>
    </row>
    <row r="27" spans="4:10" ht="32.25" customHeight="1" x14ac:dyDescent="0.25">
      <c r="E27" s="128"/>
      <c r="F27" s="300" t="s">
        <v>1</v>
      </c>
      <c r="G27" s="300"/>
      <c r="H27" s="300"/>
      <c r="I27" s="128"/>
    </row>
    <row r="28" spans="4:10" ht="9.75" customHeight="1" x14ac:dyDescent="0.25">
      <c r="E28" s="128"/>
      <c r="F28" s="186"/>
      <c r="G28" s="186"/>
      <c r="H28" s="186"/>
      <c r="I28" s="128"/>
    </row>
    <row r="29" spans="4:10" ht="33" customHeight="1" x14ac:dyDescent="0.25">
      <c r="F29" s="18"/>
      <c r="G29" s="126" t="str">
        <f>Wertebereiche!P70</f>
        <v>Go to Users Guide</v>
      </c>
      <c r="H29" s="18"/>
    </row>
    <row r="30" spans="4:10" ht="27.75" customHeight="1" thickBot="1" x14ac:dyDescent="0.3">
      <c r="F30" s="18"/>
      <c r="G30" s="18"/>
      <c r="H30" s="18"/>
    </row>
    <row r="31" spans="4:10" ht="41.1" customHeight="1" x14ac:dyDescent="0.25">
      <c r="E31" s="294" t="s">
        <v>2</v>
      </c>
      <c r="F31" s="295"/>
      <c r="G31" s="295"/>
      <c r="H31" s="295"/>
      <c r="I31" s="296"/>
    </row>
    <row r="32" spans="4:10" ht="36.6" customHeight="1" x14ac:dyDescent="0.25">
      <c r="E32" s="226"/>
      <c r="F32" s="227"/>
      <c r="G32" s="228" t="s">
        <v>320</v>
      </c>
      <c r="H32" s="229"/>
      <c r="I32" s="230"/>
    </row>
    <row r="33" spans="5:9" ht="15.6" customHeight="1" x14ac:dyDescent="0.25">
      <c r="E33" s="226"/>
      <c r="F33" s="227"/>
      <c r="G33" s="231">
        <f ca="1">Wertebereiche!P53</f>
        <v>2024</v>
      </c>
      <c r="H33" s="227"/>
      <c r="I33" s="230"/>
    </row>
    <row r="34" spans="5:9" x14ac:dyDescent="0.25">
      <c r="E34" s="297" t="str">
        <f>Wertebereiche!P54</f>
        <v>All rights reserved</v>
      </c>
      <c r="F34" s="298"/>
      <c r="G34" s="298"/>
      <c r="H34" s="298"/>
      <c r="I34" s="299"/>
    </row>
    <row r="35" spans="5:9" x14ac:dyDescent="0.25">
      <c r="E35" s="232"/>
      <c r="F35" s="233"/>
      <c r="G35" s="233"/>
      <c r="H35" s="233"/>
      <c r="I35" s="234"/>
    </row>
    <row r="36" spans="5:9" ht="14.45" customHeight="1" x14ac:dyDescent="0.25">
      <c r="E36" s="302" t="str">
        <f>Wertebereiche!P52</f>
        <v>This app is protected by copyright.
Reproduction, distribution, or public communication of the app or its contents is permitted by the copyright holder.
Any editing or other use outside the scope of copyright law requires the written consent of the respective author or creator.
Downloads and copies of this app are only permitted for private, non-commercial use.</v>
      </c>
      <c r="F36" s="303"/>
      <c r="G36" s="303"/>
      <c r="H36" s="303"/>
      <c r="I36" s="304"/>
    </row>
    <row r="37" spans="5:9" x14ac:dyDescent="0.25">
      <c r="E37" s="302"/>
      <c r="F37" s="303"/>
      <c r="G37" s="303"/>
      <c r="H37" s="303"/>
      <c r="I37" s="304"/>
    </row>
    <row r="38" spans="5:9" x14ac:dyDescent="0.25">
      <c r="E38" s="302"/>
      <c r="F38" s="303"/>
      <c r="G38" s="303"/>
      <c r="H38" s="303"/>
      <c r="I38" s="304"/>
    </row>
    <row r="39" spans="5:9" x14ac:dyDescent="0.25">
      <c r="E39" s="302"/>
      <c r="F39" s="303"/>
      <c r="G39" s="303"/>
      <c r="H39" s="303"/>
      <c r="I39" s="304"/>
    </row>
    <row r="40" spans="5:9" x14ac:dyDescent="0.25">
      <c r="E40" s="302"/>
      <c r="F40" s="303"/>
      <c r="G40" s="303"/>
      <c r="H40" s="303"/>
      <c r="I40" s="304"/>
    </row>
    <row r="41" spans="5:9" x14ac:dyDescent="0.25">
      <c r="E41" s="302"/>
      <c r="F41" s="303"/>
      <c r="G41" s="303"/>
      <c r="H41" s="303"/>
      <c r="I41" s="304"/>
    </row>
    <row r="42" spans="5:9" x14ac:dyDescent="0.25">
      <c r="E42" s="302"/>
      <c r="F42" s="303"/>
      <c r="G42" s="303"/>
      <c r="H42" s="303"/>
      <c r="I42" s="304"/>
    </row>
    <row r="43" spans="5:9" x14ac:dyDescent="0.25">
      <c r="E43" s="302"/>
      <c r="F43" s="303"/>
      <c r="G43" s="303"/>
      <c r="H43" s="303"/>
      <c r="I43" s="304"/>
    </row>
    <row r="44" spans="5:9" ht="9.75" customHeight="1" x14ac:dyDescent="0.25">
      <c r="E44" s="235"/>
      <c r="F44" s="236"/>
      <c r="G44" s="236"/>
      <c r="H44" s="236"/>
      <c r="I44" s="237"/>
    </row>
    <row r="45" spans="5:9" s="65" customFormat="1" ht="23.25" customHeight="1" x14ac:dyDescent="0.25">
      <c r="E45" s="238"/>
      <c r="F45" s="239"/>
      <c r="G45" s="240" t="s">
        <v>3</v>
      </c>
      <c r="H45" s="239"/>
      <c r="I45" s="241"/>
    </row>
    <row r="46" spans="5:9" x14ac:dyDescent="0.25">
      <c r="E46" s="284" t="s">
        <v>4</v>
      </c>
      <c r="F46" s="285"/>
      <c r="G46" s="285"/>
      <c r="H46" s="285"/>
      <c r="I46" s="286"/>
    </row>
    <row r="47" spans="5:9" ht="15" customHeight="1" x14ac:dyDescent="0.25">
      <c r="E47" s="287" t="s">
        <v>5</v>
      </c>
      <c r="F47" s="288"/>
      <c r="G47" s="288"/>
      <c r="H47" s="288"/>
      <c r="I47" s="289"/>
    </row>
    <row r="48" spans="5:9" ht="15" customHeight="1" x14ac:dyDescent="0.25">
      <c r="E48" s="242"/>
      <c r="F48" s="243"/>
      <c r="G48" s="243" t="str">
        <f>Wertebereiche!N4 &amp; " " &amp;Wertebereiche!N5</f>
        <v xml:space="preserve">for Microsoft Excel* </v>
      </c>
      <c r="H48" s="243"/>
      <c r="I48" s="244"/>
    </row>
    <row r="49" spans="5:9" ht="11.25" customHeight="1" thickBot="1" x14ac:dyDescent="0.3">
      <c r="E49" s="245"/>
      <c r="F49" s="246"/>
      <c r="G49" s="246"/>
      <c r="H49" s="246"/>
      <c r="I49" s="247"/>
    </row>
    <row r="50" spans="5:9" ht="27.95" customHeight="1" x14ac:dyDescent="0.25"/>
    <row r="51" spans="5:9" x14ac:dyDescent="0.25">
      <c r="E51" s="283" t="str">
        <f>"* " &amp;Wertebereiche!N7</f>
        <v>* Excel 2021 - Excel 365  (full functionality)</v>
      </c>
      <c r="F51" s="283"/>
      <c r="G51" s="283"/>
      <c r="H51" s="283"/>
      <c r="I51" s="283"/>
    </row>
    <row r="52" spans="5:9" ht="15" customHeight="1" x14ac:dyDescent="0.25">
      <c r="E52" s="283" t="str">
        <f>"*  "&amp;Wertebereiche!N8</f>
        <v>*  Excel 2016 -2019 (limitations in graphical representations)</v>
      </c>
      <c r="F52" s="283"/>
      <c r="G52" s="283"/>
      <c r="H52" s="283"/>
      <c r="I52" s="283"/>
    </row>
  </sheetData>
  <sheetProtection algorithmName="SHA-512" hashValue="ffAYwmnOIo2Q82YrUF/nxAcwSr2qDm2IoW37xBXHMvSe0xy5jG7apb/Lbu6rxewJimMYvS3FZ/De7gTuOhF6EQ==" saltValue="KSivSLCPB2w7Gwf45G8sQQ==" spinCount="100000" sheet="1" objects="1" scenarios="1"/>
  <mergeCells count="11">
    <mergeCell ref="E51:I51"/>
    <mergeCell ref="E52:I52"/>
    <mergeCell ref="E46:I46"/>
    <mergeCell ref="E47:I47"/>
    <mergeCell ref="D19:J19"/>
    <mergeCell ref="F24:H24"/>
    <mergeCell ref="E31:I31"/>
    <mergeCell ref="E34:I34"/>
    <mergeCell ref="F27:H27"/>
    <mergeCell ref="F20:H20"/>
    <mergeCell ref="E36:I43"/>
  </mergeCells>
  <hyperlinks>
    <hyperlink ref="G29" location="'Users Guide'!A1" display="'Users Guide'!A1" xr:uid="{C956842B-2A68-4738-9F32-8D129843F7C4}"/>
    <hyperlink ref="G45" r:id="rId1" xr:uid="{974392F2-B366-42EF-B6B6-A2DA4D5F2697}"/>
    <hyperlink ref="F27:H27" r:id="rId2" display="GUT &amp; ME Instagram" xr:uid="{977D24A9-36CC-4763-B8DE-FD1E9407132E}"/>
    <hyperlink ref="F20:H20" r:id="rId3" display="gut.and.me@gmail.com" xr:uid="{A1689D42-2DC6-4B0B-8A75-A4892DEA621A}"/>
  </hyperlinks>
  <pageMargins left="0.7" right="0.7" top="0.78740157499999996" bottom="0.78740157499999996" header="0.3" footer="0.3"/>
  <pageSetup paperSize="9" orientation="portrait" verticalDpi="300"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8A71E-54DA-4844-B3DC-B591FB2B2AC1}">
  <sheetPr codeName="Tabelle12">
    <pageSetUpPr autoPageBreaks="0"/>
  </sheetPr>
  <dimension ref="B1:AQ96"/>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140625" style="34" hidden="1" customWidth="1"/>
    <col min="43" max="43" width="20.140625" style="34" hidden="1" customWidth="1"/>
    <col min="44" max="16384" width="11.42578125" style="34"/>
  </cols>
  <sheetData>
    <row r="1" spans="2:43" ht="30" customHeight="1" thickBot="1" x14ac:dyDescent="0.3">
      <c r="B1" s="331">
        <f>H3</f>
        <v>45413</v>
      </c>
      <c r="C1" s="331"/>
      <c r="D1" s="331"/>
      <c r="E1" s="331"/>
      <c r="F1" s="28"/>
      <c r="H1" s="30" t="str">
        <f>Wertebereiche!A2</f>
        <v>Date</v>
      </c>
      <c r="I1" s="31" t="str">
        <f>Wertebereiche!A3</f>
        <v>FMT</v>
      </c>
      <c r="J1" s="326" t="str">
        <f>Wertebereiche!A4</f>
        <v>Stool type</v>
      </c>
      <c r="K1" s="327"/>
      <c r="L1" s="326" t="str">
        <f>Wertebereiche!A5</f>
        <v>Stool color</v>
      </c>
      <c r="M1" s="327"/>
      <c r="N1" s="31" t="str">
        <f>Wertebereiche!A6</f>
        <v>Stool number</v>
      </c>
      <c r="O1" s="32" t="str">
        <f>Wertebereiche!A7</f>
        <v>Symptoms</v>
      </c>
      <c r="P1" s="32" t="str">
        <f>Wertebereiche!D1</f>
        <v>Symptoms severity </v>
      </c>
      <c r="Q1" s="32" t="str">
        <f>Wertebereiche!A9</f>
        <v>Sleep in hours</v>
      </c>
      <c r="R1" s="32" t="str">
        <f>Wertebereiche!A10</f>
        <v>Sleep quality</v>
      </c>
      <c r="S1" s="32" t="str">
        <f>Wertebereiche!A11</f>
        <v>Stress</v>
      </c>
      <c r="T1" s="328" t="str">
        <f>Wertebereiche!A13</f>
        <v>Physical condition</v>
      </c>
      <c r="U1" s="329"/>
      <c r="V1" s="328" t="str">
        <f>Wertebereiche!A12</f>
        <v>Mental condition</v>
      </c>
      <c r="W1" s="329"/>
      <c r="X1" s="33" t="str">
        <f>Wertebereiche!A14</f>
        <v>Comments</v>
      </c>
      <c r="AA1" s="18" t="s">
        <v>41</v>
      </c>
      <c r="AB1" s="18" t="s">
        <v>42</v>
      </c>
      <c r="AC1" s="18" t="s">
        <v>43</v>
      </c>
      <c r="AD1" s="18" t="s">
        <v>44</v>
      </c>
      <c r="AE1" s="18" t="s">
        <v>45</v>
      </c>
      <c r="AF1" s="18" t="str">
        <f>Wertebereiche!P12</f>
        <v>Average sleep duration per day in hours</v>
      </c>
      <c r="AG1" s="18" t="str">
        <f>Wertebereiche!P14</f>
        <v>Average number of stool per day</v>
      </c>
      <c r="AH1" s="18" t="str">
        <f>Wertebereiche!P16</f>
        <v>Number of FMT this month</v>
      </c>
      <c r="AI1" s="18" t="s">
        <v>46</v>
      </c>
      <c r="AJ1" s="18"/>
      <c r="AK1" s="18" t="s">
        <v>47</v>
      </c>
      <c r="AL1" s="18" t="s">
        <v>48</v>
      </c>
      <c r="AM1" s="35"/>
      <c r="AN1" s="18" t="s">
        <v>49</v>
      </c>
      <c r="AO1" s="18" t="s">
        <v>50</v>
      </c>
      <c r="AP1" s="34" t="s">
        <v>261</v>
      </c>
      <c r="AQ1" s="19" t="s">
        <v>311</v>
      </c>
    </row>
    <row r="2" spans="2:43" ht="51.95" customHeight="1" x14ac:dyDescent="0.7">
      <c r="B2" s="330" t="str">
        <f>Wertebereiche!P90</f>
        <v>This month is before the start of your diary! To change, go to "Year &amp; Tolerances".</v>
      </c>
      <c r="C2" s="330"/>
      <c r="D2" s="330"/>
      <c r="E2" s="330"/>
      <c r="F2" s="36"/>
      <c r="I2" s="37" t="str">
        <f>Wertebereiche!P3</f>
        <v>The stool type should be selected based on the worst bowel movement of the day</v>
      </c>
      <c r="J2" s="38"/>
      <c r="K2" s="121"/>
      <c r="L2" s="38"/>
      <c r="M2" s="38"/>
      <c r="N2" s="38"/>
      <c r="O2" s="39"/>
      <c r="P2" s="40"/>
      <c r="Q2" s="39"/>
      <c r="R2" s="39"/>
      <c r="S2" s="39"/>
      <c r="T2" s="37" t="str">
        <f>Wertebereiche!P4</f>
        <v>Condition:  1 = very bad    10 = very good</v>
      </c>
      <c r="U2" s="37"/>
      <c r="V2" s="37"/>
      <c r="W2" s="37"/>
      <c r="AP2" s="34" t="str">
        <f>"Condition &amp; Stress" &amp; " " &amp; "May" &amp; " " &amp; 'Year &amp; Tolerances'!D8</f>
        <v>Condition &amp; Stress May 2024</v>
      </c>
      <c r="AQ2" s="29" t="e">
        <f>MONTH(H3)&lt;MONTH("1"&amp;'Year &amp; Tolerances'!D11)</f>
        <v>#VALUE!</v>
      </c>
    </row>
    <row r="3" spans="2:43" ht="45" customHeight="1" x14ac:dyDescent="0.25">
      <c r="B3" s="325" t="str">
        <f>Wertebereiche!J2</f>
        <v>Bristol stool scale</v>
      </c>
      <c r="C3" s="325"/>
      <c r="D3" s="325"/>
      <c r="E3" s="325"/>
      <c r="G3" s="212">
        <f>WEEKDAY(H3)</f>
        <v>4</v>
      </c>
      <c r="H3" s="41">
        <f>DATE('Year &amp; Tolerances'!F$1,5,Wertebereiche!L2)</f>
        <v>45413</v>
      </c>
      <c r="I3" s="42"/>
      <c r="J3" s="43"/>
      <c r="K3" s="145" t="str" cm="1">
        <f t="array" ref="K3">IFERROR(IF(ISBLANK(J3), "",INDEX(Images!$G:$G, AO3)), "")</f>
        <v/>
      </c>
      <c r="L3" s="118"/>
      <c r="M3" s="147" t="str" cm="1">
        <f t="array" ref="M3">IFERROR(INDEX(Images!$B:$B, AN3), "")</f>
        <v/>
      </c>
      <c r="N3" s="42"/>
      <c r="O3" s="68" t="s">
        <v>54</v>
      </c>
      <c r="P3" s="44"/>
      <c r="Q3" s="44"/>
      <c r="R3" s="44"/>
      <c r="S3" s="45"/>
      <c r="T3" s="45"/>
      <c r="U3" s="149" t="str" cm="1">
        <f t="array" ref="U3">IFERROR(IF(ISBLANK(T3), "", INDEX(Images!$D:$D, T3+1)), "")</f>
        <v/>
      </c>
      <c r="V3" s="43"/>
      <c r="W3" s="150" t="str" cm="1">
        <f t="array" ref="W3">IFERROR(IF(ISBLANK(V3), "", INDEX(Images!$D:$D, V3+1)), "")</f>
        <v/>
      </c>
      <c r="X3" s="70" t="s">
        <v>271</v>
      </c>
      <c r="Z3" s="58" t="str">
        <f>Wertebereiche!A16</f>
        <v>Hints</v>
      </c>
      <c r="AA3" s="21">
        <v>1</v>
      </c>
      <c r="AB3" s="21" t="e">
        <f>INDEX(Wertebereiche!$T$2:$T$6, MATCH(S3, Wertebereiche!$H$2:$H$6, 0))</f>
        <v>#N/A</v>
      </c>
      <c r="AC3" s="21" t="str">
        <f>IF(ISBLANK(I3),"",1)</f>
        <v/>
      </c>
      <c r="AD3" s="21"/>
      <c r="AE3" s="21" t="e">
        <f>INDEX(Wertebereiche!$U$2:$U$6, MATCH(P3, Wertebereiche!$D$2:$D$6, 0))</f>
        <v>#N/A</v>
      </c>
      <c r="AF3" s="21" t="e" cm="1">
        <f t="array" ref="AF3">ROUND(AVERAGE(IF(ISNUMBER(Q3:Q33),Q3:Q33,"")),1)</f>
        <v>#DIV/0!</v>
      </c>
      <c r="AG3" s="21" t="e" cm="1">
        <f t="array" ref="AG3">ROUND(AVERAGE(IF(ISNUMBER(N3:N33),N3:N33,"")),1)</f>
        <v>#DIV/0!</v>
      </c>
      <c r="AH3" s="21" t="b">
        <f>IF(COUNTIF(I3:I33, "&lt;&gt;") = 0, FALSE, COUNTIF(I3:I33, Wertebereiche!B2))</f>
        <v>0</v>
      </c>
      <c r="AI3" s="21" t="str">
        <f>Wertebereiche!P17</f>
        <v>None, Type 1 or Type 2</v>
      </c>
      <c r="AJ3" s="21"/>
      <c r="AK3" s="21" cm="1">
        <f t="array" ref="AK3">SUM(COUNTIF(J3:J33, Wertebereiche!I2:I4))</f>
        <v>0</v>
      </c>
      <c r="AL3" s="22"/>
      <c r="AM3" s="47"/>
      <c r="AN3" s="71" t="e">
        <f>INDEX(Images!$C$2:$C$8, MATCH(L3, Images!$A$2:$A$8, 0))</f>
        <v>#N/A</v>
      </c>
      <c r="AO3" s="71" t="e">
        <f>INDEX(Images!$H$2:$H$17, MATCH(J3, Images!$F$2:$F$17, 0))</f>
        <v>#N/A</v>
      </c>
      <c r="AP3" s="34" t="str">
        <f>"Number of Bowel Movements" &amp; " " &amp; "May" &amp; " " &amp; 'Year &amp; Tolerances'!D8</f>
        <v>Number of Bowel Movements May 2024</v>
      </c>
    </row>
    <row r="4" spans="2:43" ht="45" customHeight="1" x14ac:dyDescent="0.25">
      <c r="B4" s="158"/>
      <c r="C4" s="153" t="str">
        <f>Wertebereiche!J3</f>
        <v xml:space="preserve"> Type 1 </v>
      </c>
      <c r="D4" s="61"/>
      <c r="E4" s="101" t="str">
        <f>Wertebereiche!K3</f>
        <v>Separate hard lumps, like nuts, 
difficult to pass</v>
      </c>
      <c r="F4" s="82"/>
      <c r="G4" s="250">
        <f t="shared" ref="G4:G33" si="0">WEEKDAY(H4)</f>
        <v>5</v>
      </c>
      <c r="H4" s="49">
        <f>DATE('Year &amp; Tolerances'!F$1,5,Wertebereiche!L3)</f>
        <v>45414</v>
      </c>
      <c r="I4" s="50"/>
      <c r="J4" s="59"/>
      <c r="K4" s="143" t="str" cm="1">
        <f t="array" ref="K4">IFERROR(IF(ISBLANK(J4), "",INDEX(Images!$G:$G, AO4)), "")</f>
        <v/>
      </c>
      <c r="L4" s="119"/>
      <c r="M4" s="144" t="str" cm="1">
        <f t="array" ref="M4">IFERROR(INDEX(Images!$B:$B, AN4), "")</f>
        <v/>
      </c>
      <c r="N4" s="52"/>
      <c r="O4" s="69"/>
      <c r="P4" s="53"/>
      <c r="Q4" s="53"/>
      <c r="R4" s="53"/>
      <c r="S4" s="54"/>
      <c r="T4" s="54"/>
      <c r="U4" s="159" t="str" cm="1">
        <f t="array" ref="U4">IFERROR(IF(ISBLANK(T4), "", INDEX(Images!$D:$D, T4+1)), "")</f>
        <v/>
      </c>
      <c r="V4" s="51"/>
      <c r="W4" s="160" t="str" cm="1">
        <f t="array" ref="W4">IFERROR(IF(ISBLANK(V4), "", INDEX(Images!$D:$D, V4+1)), "")</f>
        <v/>
      </c>
      <c r="X4" s="67"/>
      <c r="Z4" s="333" t="str">
        <f>Wertebereiche!P6</f>
        <v>Click on a cell and select a value from the drop-down list.</v>
      </c>
      <c r="AA4" s="21">
        <v>2</v>
      </c>
      <c r="AB4" s="21" t="e">
        <f>INDEX(Wertebereiche!$T$2:$T$6, MATCH(S4, Wertebereiche!$H$2:$H$6, 0))</f>
        <v>#N/A</v>
      </c>
      <c r="AC4" s="21" t="str">
        <f t="shared" ref="AC4:AC33" si="1">IF(ISBLANK(I4),"",1)</f>
        <v/>
      </c>
      <c r="AD4" s="21"/>
      <c r="AE4" s="21" t="e">
        <f>INDEX(Wertebereiche!$U$2:$U$6, MATCH(P4, Wertebereiche!$D$2:$D$6, 0))</f>
        <v>#N/A</v>
      </c>
      <c r="AF4" s="21"/>
      <c r="AG4" s="21"/>
      <c r="AH4" s="21"/>
      <c r="AI4" s="21" t="str">
        <f>Wertebereiche!P18</f>
        <v>Type 3  or Type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6"/>
      <c r="C5" s="154" t="str">
        <f>Wertebereiche!J4</f>
        <v xml:space="preserve">Type 2 </v>
      </c>
      <c r="D5" s="29"/>
      <c r="E5" s="102" t="str">
        <f>Wertebereiche!K4</f>
        <v>Sausage like, lumpy, 
difficult to pass</v>
      </c>
      <c r="G5" s="212">
        <f t="shared" si="0"/>
        <v>6</v>
      </c>
      <c r="H5" s="41">
        <f>DATE('Year &amp; Tolerances'!F$1,5,Wertebereiche!L4)</f>
        <v>45415</v>
      </c>
      <c r="I5" s="42"/>
      <c r="J5" s="43"/>
      <c r="K5" s="145" t="str" cm="1">
        <f t="array" ref="K5">IFERROR(IF(ISBLANK(J5), "",INDEX(Images!$G:$G, AO5)), "")</f>
        <v/>
      </c>
      <c r="L5" s="118"/>
      <c r="M5" s="147" t="str" cm="1">
        <f t="array" ref="M5">IFERROR(INDEX(Images!$B:$B, AN5), "")</f>
        <v/>
      </c>
      <c r="N5" s="46"/>
      <c r="O5" s="68"/>
      <c r="P5" s="44"/>
      <c r="Q5" s="44"/>
      <c r="R5" s="44"/>
      <c r="S5" s="45"/>
      <c r="T5" s="56"/>
      <c r="U5" s="149" t="str" cm="1">
        <f t="array" ref="U5">IFERROR(IF(ISBLANK(T5), "", INDEX(Images!$D:$D, T5+1)), "")</f>
        <v/>
      </c>
      <c r="V5" s="57"/>
      <c r="W5" s="150" t="str" cm="1">
        <f t="array" ref="W5">IFERROR(IF(ISBLANK(V5), "", INDEX(Images!$D:$D, V5+1)), "")</f>
        <v/>
      </c>
      <c r="X5" s="70"/>
      <c r="Z5" s="333"/>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Type 5 - Type 7 or mushy</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6"/>
      <c r="C6" s="154" t="str">
        <f>Wertebereiche!J5</f>
        <v xml:space="preserve">Type 3 </v>
      </c>
      <c r="D6" s="29"/>
      <c r="E6" s="102" t="str">
        <f>Wertebereiche!K5</f>
        <v>Sausage like, cracks in the surface</v>
      </c>
      <c r="G6" s="250">
        <f t="shared" si="0"/>
        <v>7</v>
      </c>
      <c r="H6" s="49">
        <f>DATE('Year &amp; Tolerances'!F$1,5,Wertebereiche!L5)</f>
        <v>45416</v>
      </c>
      <c r="I6" s="50"/>
      <c r="J6" s="59"/>
      <c r="K6" s="143" t="str" cm="1">
        <f t="array" ref="K6">IFERROR(IF(ISBLANK(J6), "",INDEX(Images!$G:$G, AO6)), "")</f>
        <v/>
      </c>
      <c r="L6" s="120"/>
      <c r="M6" s="144" t="str" cm="1">
        <f t="array" ref="M6">IFERROR(INDEX(Images!$B:$B, AN6), "")</f>
        <v/>
      </c>
      <c r="N6" s="52"/>
      <c r="O6" s="69"/>
      <c r="P6" s="53"/>
      <c r="Q6" s="53"/>
      <c r="R6" s="53"/>
      <c r="S6" s="54"/>
      <c r="T6" s="54"/>
      <c r="U6" s="159" t="str" cm="1">
        <f t="array" ref="U6">IFERROR(IF(ISBLANK(T6), "", INDEX(Images!$D:$D, T6+1)), "")</f>
        <v/>
      </c>
      <c r="V6" s="51"/>
      <c r="W6" s="160"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Slippery, soft, sticky</v>
      </c>
      <c r="AJ6" s="21"/>
      <c r="AK6" s="21">
        <f>SUM(COUNTIF(J$3:J$33, Wertebereiche!I11))</f>
        <v>0</v>
      </c>
      <c r="AL6" s="21"/>
      <c r="AM6" s="48"/>
      <c r="AN6" s="71" t="e">
        <f>INDEX(Images!$C$2:$C$8, MATCH(L6, Images!$A$2:$A$8, 0))</f>
        <v>#N/A</v>
      </c>
      <c r="AO6" s="71" t="e">
        <f>INDEX(Images!$H$2:$H$17, MATCH(J6, Images!$F$2:$F$17, 0))</f>
        <v>#N/A</v>
      </c>
    </row>
    <row r="7" spans="2:43" ht="45" customHeight="1" x14ac:dyDescent="0.25">
      <c r="B7" s="156"/>
      <c r="C7" s="154" t="str">
        <f>Wertebereiche!J6</f>
        <v xml:space="preserve">Type 4  </v>
      </c>
      <c r="D7" s="29"/>
      <c r="E7" s="102" t="str">
        <f>Wertebereiche!K6</f>
        <v>Smooth &amp; soft sausage or snake</v>
      </c>
      <c r="G7" s="212">
        <f t="shared" si="0"/>
        <v>1</v>
      </c>
      <c r="H7" s="41">
        <f>DATE('Year &amp; Tolerances'!F$1,5,Wertebereiche!L6)</f>
        <v>45417</v>
      </c>
      <c r="I7" s="42"/>
      <c r="J7" s="43"/>
      <c r="K7" s="145" t="str" cm="1">
        <f t="array" ref="K7">IFERROR(IF(ISBLANK(J7), "",INDEX(Images!$G:$G, AO7)), "")</f>
        <v/>
      </c>
      <c r="L7" s="118"/>
      <c r="M7" s="147" t="str" cm="1">
        <f t="array" ref="M7">IFERROR(INDEX(Images!$B:$B, AN7), "")</f>
        <v/>
      </c>
      <c r="N7" s="46"/>
      <c r="O7" s="68"/>
      <c r="P7" s="44"/>
      <c r="Q7" s="44"/>
      <c r="R7" s="44"/>
      <c r="S7" s="45"/>
      <c r="T7" s="45"/>
      <c r="U7" s="149" t="str" cm="1">
        <f t="array" ref="U7">IFERROR(IF(ISBLANK(T7), "", INDEX(Images!$D:$D, T7+1)), "")</f>
        <v/>
      </c>
      <c r="V7" s="57"/>
      <c r="W7" s="150" t="str" cm="1">
        <f t="array" ref="W7">IFERROR(IF(ISBLANK(V7), "", INDEX(Images!$D:$D, V7+1)), "")</f>
        <v/>
      </c>
      <c r="X7" s="70"/>
      <c r="Z7" s="333" t="str">
        <f>Wertebereiche!P9</f>
        <v>Double-click on a cell to view its full contents.</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Slimy</v>
      </c>
      <c r="AJ7" s="21"/>
      <c r="AK7" s="21">
        <f>SUM(COUNTIF(J$3:J$33, Wertebereiche!I12))</f>
        <v>0</v>
      </c>
      <c r="AL7" s="21"/>
      <c r="AM7" s="48"/>
      <c r="AN7" s="71" t="e">
        <f>INDEX(Images!$C$2:$C$8, MATCH(L7, Images!$A$2:$A$8, 0))</f>
        <v>#N/A</v>
      </c>
      <c r="AO7" s="71" t="e">
        <f>INDEX(Images!$H$2:$H$17, MATCH(J7, Images!$F$2:$F$17, 0))</f>
        <v>#N/A</v>
      </c>
    </row>
    <row r="8" spans="2:43" ht="45" customHeight="1" x14ac:dyDescent="0.25">
      <c r="B8" s="156"/>
      <c r="C8" s="154" t="str">
        <f>Wertebereiche!J7</f>
        <v xml:space="preserve">Type 5  </v>
      </c>
      <c r="D8" s="29"/>
      <c r="E8" s="102" t="str">
        <f>Wertebereiche!K7</f>
        <v>Soft blos, clear-cut edges, 
easy to pass</v>
      </c>
      <c r="G8" s="250">
        <f t="shared" si="0"/>
        <v>2</v>
      </c>
      <c r="H8" s="49">
        <f>DATE('Year &amp; Tolerances'!F$1,5,Wertebereiche!L7)</f>
        <v>45418</v>
      </c>
      <c r="I8" s="50"/>
      <c r="J8" s="59"/>
      <c r="K8" s="143" t="str" cm="1">
        <f t="array" ref="K8">IFERROR(IF(ISBLANK(J8), "",INDEX(Images!$G:$G, AO8)), "")</f>
        <v/>
      </c>
      <c r="L8" s="120"/>
      <c r="M8" s="144" t="str" cm="1">
        <f t="array" ref="M8">IFERROR(INDEX(Images!$B:$B, AN8), "")</f>
        <v/>
      </c>
      <c r="N8" s="52"/>
      <c r="O8" s="69"/>
      <c r="P8" s="53"/>
      <c r="Q8" s="53"/>
      <c r="R8" s="53"/>
      <c r="S8" s="54"/>
      <c r="T8" s="54"/>
      <c r="U8" s="159" t="str" cm="1">
        <f t="array" ref="U8">IFERROR(IF(ISBLANK(T8), "", INDEX(Images!$D:$D, T8+1)), "")</f>
        <v/>
      </c>
      <c r="V8" s="51"/>
      <c r="W8" s="160" t="str" cm="1">
        <f t="array" ref="W8">IFERROR(IF(ISBLANK(V8), "", INDEX(Images!$D:$D, V8+1)), "")</f>
        <v/>
      </c>
      <c r="X8" s="67"/>
      <c r="Z8" s="333"/>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Greasy</v>
      </c>
      <c r="AJ8" s="21"/>
      <c r="AK8" s="21">
        <f>SUM(COUNTIF(J$3:J$33, Wertebereiche!I13))</f>
        <v>0</v>
      </c>
      <c r="AL8" s="21"/>
      <c r="AM8" s="48"/>
      <c r="AN8" s="71" t="e">
        <f>INDEX(Images!$C$2:$C$8, MATCH(L8, Images!$A$2:$A$8, 0))</f>
        <v>#N/A</v>
      </c>
      <c r="AO8" s="71" t="e">
        <f>INDEX(Images!$H$2:$H$17, MATCH(J8, Images!$F$2:$F$17, 0))</f>
        <v>#N/A</v>
      </c>
    </row>
    <row r="9" spans="2:43" ht="45" customHeight="1" x14ac:dyDescent="0.25">
      <c r="B9" s="156"/>
      <c r="C9" s="154" t="str">
        <f>Wertebereiche!J8</f>
        <v xml:space="preserve">Type 6  </v>
      </c>
      <c r="D9" s="29"/>
      <c r="E9" s="102" t="str">
        <f>Wertebereiche!K8</f>
        <v>Mushy consistency, ragged edges</v>
      </c>
      <c r="G9" s="212">
        <f t="shared" si="0"/>
        <v>3</v>
      </c>
      <c r="H9" s="41">
        <f>DATE('Year &amp; Tolerances'!F$1,5,Wertebereiche!L8)</f>
        <v>45419</v>
      </c>
      <c r="I9" s="42"/>
      <c r="J9" s="43"/>
      <c r="K9" s="145" t="str" cm="1">
        <f t="array" ref="K9">IFERROR(IF(ISBLANK(J9), "",INDEX(Images!$G:$G, AO9)), "")</f>
        <v/>
      </c>
      <c r="L9" s="118"/>
      <c r="M9" s="147" t="str" cm="1">
        <f t="array" ref="M9">IFERROR(INDEX(Images!$B:$B, AN9), "")</f>
        <v/>
      </c>
      <c r="N9" s="46"/>
      <c r="O9" s="68"/>
      <c r="P9" s="44"/>
      <c r="Q9" s="44"/>
      <c r="R9" s="44"/>
      <c r="S9" s="45"/>
      <c r="T9" s="45"/>
      <c r="U9" s="149" t="str" cm="1">
        <f t="array" ref="U9">IFERROR(IF(ISBLANK(T9), "", INDEX(Images!$D:$D, T9+1)), "")</f>
        <v/>
      </c>
      <c r="V9" s="57"/>
      <c r="W9" s="150"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Pen-shaped</v>
      </c>
      <c r="AJ9" s="21"/>
      <c r="AK9" s="21">
        <f>SUM(COUNTIF(J$3:J$33, Wertebereiche!I14))</f>
        <v>0</v>
      </c>
      <c r="AL9" s="21"/>
      <c r="AM9" s="48"/>
      <c r="AN9" s="71" t="e">
        <f>INDEX(Images!$C$2:$C$8, MATCH(L9, Images!$A$2:$A$8, 0))</f>
        <v>#N/A</v>
      </c>
      <c r="AO9" s="71" t="e">
        <f>INDEX(Images!$H$2:$H$17, MATCH(J9, Images!$F$2:$F$17, 0))</f>
        <v>#N/A</v>
      </c>
    </row>
    <row r="10" spans="2:43" ht="45" customHeight="1" x14ac:dyDescent="0.25">
      <c r="B10" s="157"/>
      <c r="C10" s="155" t="str">
        <f>Wertebereiche!J9</f>
        <v xml:space="preserve">Type 7  </v>
      </c>
      <c r="D10" s="85"/>
      <c r="E10" s="103" t="str">
        <f>Wertebereiche!K9</f>
        <v>Liquid consistency</v>
      </c>
      <c r="F10" s="83"/>
      <c r="G10" s="250">
        <f t="shared" si="0"/>
        <v>4</v>
      </c>
      <c r="H10" s="49">
        <f>DATE('Year &amp; Tolerances'!F$1,5,Wertebereiche!L9)</f>
        <v>45420</v>
      </c>
      <c r="I10" s="50"/>
      <c r="J10" s="59"/>
      <c r="K10" s="143" t="str" cm="1">
        <f t="array" ref="K10">IFERROR(IF(ISBLANK(J10), "",INDEX(Images!$G:$G, AO10)), "")</f>
        <v/>
      </c>
      <c r="L10" s="120"/>
      <c r="M10" s="144" t="str" cm="1">
        <f t="array" ref="M10">IFERROR(INDEX(Images!$B:$B, AN10), "")</f>
        <v/>
      </c>
      <c r="N10" s="52"/>
      <c r="O10" s="69"/>
      <c r="P10" s="53"/>
      <c r="Q10" s="53"/>
      <c r="R10" s="53"/>
      <c r="S10" s="54"/>
      <c r="T10" s="54"/>
      <c r="U10" s="159" t="str" cm="1">
        <f t="array" ref="U10">IFERROR(IF(ISBLANK(T10), "", INDEX(Images!$D:$D, T10+1)), "")</f>
        <v/>
      </c>
      <c r="V10" s="51"/>
      <c r="W10" s="160" t="str" cm="1">
        <f t="array" ref="W10">IFERROR(IF(ISBLANK(V10), "", INDEX(Images!$D:$D, V10+1)), "")</f>
        <v/>
      </c>
      <c r="X10" s="67"/>
      <c r="Z10" s="333" t="str">
        <f>Wertebereiche!P10</f>
        <v>To export or print, go to "File" and then select "Print".</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Bloody</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142"/>
      <c r="E11" s="142"/>
      <c r="F11" s="82"/>
      <c r="G11" s="212">
        <f t="shared" si="0"/>
        <v>5</v>
      </c>
      <c r="H11" s="41">
        <f>DATE('Year &amp; Tolerances'!F$1,5,Wertebereiche!L10)</f>
        <v>45421</v>
      </c>
      <c r="I11" s="42"/>
      <c r="J11" s="43"/>
      <c r="K11" s="145" t="str" cm="1">
        <f t="array" ref="K11">IFERROR(IF(ISBLANK(J11), "",INDEX(Images!$G:$G, AO11)), "")</f>
        <v/>
      </c>
      <c r="L11" s="118"/>
      <c r="M11" s="147" t="str" cm="1">
        <f t="array" ref="M11">IFERROR(INDEX(Images!$B:$B, AN11), "")</f>
        <v/>
      </c>
      <c r="N11" s="46"/>
      <c r="O11" s="68"/>
      <c r="P11" s="44"/>
      <c r="Q11" s="44"/>
      <c r="R11" s="44"/>
      <c r="S11" s="45"/>
      <c r="T11" s="45"/>
      <c r="U11" s="149" t="str" cm="1">
        <f t="array" ref="U11">IFERROR(IF(ISBLANK(T11), "", INDEX(Images!$D:$D, T11+1)), "")</f>
        <v/>
      </c>
      <c r="V11" s="57"/>
      <c r="W11" s="150" t="str" cm="1">
        <f t="array" ref="W11">IFERROR(IF(ISBLANK(V11), "", INDEX(Images!$D:$D, V11+1)), "")</f>
        <v/>
      </c>
      <c r="X11" s="70"/>
      <c r="Z11" s="333"/>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Other</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34" t="str">
        <f>Wertebereiche!P5</f>
        <v xml:space="preserve">
Type 1 and 2 = Constipation
Type 3 and 4 = Ideal stool (easy to pass)
Type 5 to 7 = Diarrhea 
</v>
      </c>
      <c r="C12" s="334"/>
      <c r="D12" s="334"/>
      <c r="E12" s="334"/>
      <c r="F12" s="82"/>
      <c r="G12" s="250">
        <f t="shared" si="0"/>
        <v>6</v>
      </c>
      <c r="H12" s="49">
        <f>DATE('Year &amp; Tolerances'!F$1,5,Wertebereiche!L11)</f>
        <v>45422</v>
      </c>
      <c r="I12" s="50"/>
      <c r="J12" s="59"/>
      <c r="K12" s="143" t="str" cm="1">
        <f t="array" ref="K12">IFERROR(IF(ISBLANK(J12), "",INDEX(Images!$G:$G, AO12)), "")</f>
        <v/>
      </c>
      <c r="L12" s="120"/>
      <c r="M12" s="144" t="str" cm="1">
        <f t="array" ref="M12">IFERROR(INDEX(Images!$B:$B, AN12), "")</f>
        <v/>
      </c>
      <c r="N12" s="52"/>
      <c r="O12" s="69"/>
      <c r="P12" s="53"/>
      <c r="Q12" s="53"/>
      <c r="R12" s="53"/>
      <c r="S12" s="54"/>
      <c r="T12" s="54"/>
      <c r="U12" s="159" t="str" cm="1">
        <f t="array" ref="U12">IFERROR(IF(ISBLANK(T12), "", INDEX(Images!$D:$D, T12+1)), "")</f>
        <v/>
      </c>
      <c r="V12" s="51"/>
      <c r="W12" s="160"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34"/>
      <c r="C13" s="334"/>
      <c r="D13" s="334"/>
      <c r="E13" s="334"/>
      <c r="F13" s="82"/>
      <c r="G13" s="212">
        <f t="shared" si="0"/>
        <v>7</v>
      </c>
      <c r="H13" s="41">
        <f>DATE('Year &amp; Tolerances'!F$1,5,Wertebereiche!L12)</f>
        <v>45423</v>
      </c>
      <c r="I13" s="42"/>
      <c r="J13" s="43"/>
      <c r="K13" s="145" t="str" cm="1">
        <f t="array" ref="K13">IFERROR(IF(ISBLANK(J13), "",INDEX(Images!$G:$G, AO13)), "")</f>
        <v/>
      </c>
      <c r="L13" s="118"/>
      <c r="M13" s="147" t="str" cm="1">
        <f t="array" ref="M13">IFERROR(INDEX(Images!$B:$B, AN13), "")</f>
        <v/>
      </c>
      <c r="N13" s="46"/>
      <c r="O13" s="68"/>
      <c r="P13" s="44"/>
      <c r="Q13" s="44"/>
      <c r="R13" s="44"/>
      <c r="S13" s="45"/>
      <c r="T13" s="45"/>
      <c r="U13" s="149" t="str" cm="1">
        <f t="array" ref="U13">IFERROR(IF(ISBLANK(T13), "", INDEX(Images!$D:$D, T13+1)), "")</f>
        <v/>
      </c>
      <c r="V13" s="57"/>
      <c r="W13" s="150"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50">
        <f t="shared" si="0"/>
        <v>1</v>
      </c>
      <c r="H14" s="49">
        <f>DATE('Year &amp; Tolerances'!F$1,5,Wertebereiche!L13)</f>
        <v>45424</v>
      </c>
      <c r="I14" s="50"/>
      <c r="J14" s="59"/>
      <c r="K14" s="143" t="str" cm="1">
        <f t="array" ref="K14">IFERROR(IF(ISBLANK(J14), "",INDEX(Images!$G:$G, AO14)), "")</f>
        <v/>
      </c>
      <c r="L14" s="120"/>
      <c r="M14" s="144" t="str" cm="1">
        <f t="array" ref="M14">IFERROR(INDEX(Images!$B:$B, AN14), "")</f>
        <v/>
      </c>
      <c r="N14" s="52"/>
      <c r="O14" s="69"/>
      <c r="P14" s="53"/>
      <c r="Q14" s="53"/>
      <c r="R14" s="53"/>
      <c r="S14" s="54"/>
      <c r="T14" s="54"/>
      <c r="U14" s="159" t="str" cm="1">
        <f t="array" ref="U14">IFERROR(IF(ISBLANK(T14), "", INDEX(Images!$D:$D, T14+1)), "")</f>
        <v/>
      </c>
      <c r="V14" s="51"/>
      <c r="W14" s="160"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12">
        <f t="shared" si="0"/>
        <v>2</v>
      </c>
      <c r="H15" s="41">
        <f>DATE('Year &amp; Tolerances'!F$1,5,Wertebereiche!L14)</f>
        <v>45425</v>
      </c>
      <c r="I15" s="42"/>
      <c r="J15" s="43"/>
      <c r="K15" s="145" t="str" cm="1">
        <f t="array" ref="K15">IFERROR(IF(ISBLANK(J15), "",INDEX(Images!$G:$G, AO15)), "")</f>
        <v/>
      </c>
      <c r="L15" s="118"/>
      <c r="M15" s="147" t="str" cm="1">
        <f t="array" ref="M15">IFERROR(INDEX(Images!$B:$B, AN15), "")</f>
        <v/>
      </c>
      <c r="N15" s="46"/>
      <c r="O15" s="68"/>
      <c r="P15" s="44"/>
      <c r="Q15" s="44"/>
      <c r="R15" s="44"/>
      <c r="S15" s="45"/>
      <c r="T15" s="45"/>
      <c r="U15" s="149" t="str" cm="1">
        <f t="array" ref="U15">IFERROR(IF(ISBLANK(T15), "", INDEX(Images!$D:$D, T15+1)), "")</f>
        <v/>
      </c>
      <c r="V15" s="57"/>
      <c r="W15" s="150"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50">
        <f t="shared" si="0"/>
        <v>3</v>
      </c>
      <c r="H16" s="49">
        <f>DATE('Year &amp; Tolerances'!F$1,5,Wertebereiche!L15)</f>
        <v>45426</v>
      </c>
      <c r="I16" s="50"/>
      <c r="J16" s="59"/>
      <c r="K16" s="143" t="str" cm="1">
        <f t="array" ref="K16">IFERROR(IF(ISBLANK(J16), "",INDEX(Images!$G:$G, AO16)), "")</f>
        <v/>
      </c>
      <c r="L16" s="120"/>
      <c r="M16" s="144" t="str" cm="1">
        <f t="array" ref="M16">IFERROR(INDEX(Images!$B:$B, AN16), "")</f>
        <v/>
      </c>
      <c r="N16" s="52"/>
      <c r="O16" s="69"/>
      <c r="P16" s="53"/>
      <c r="Q16" s="53"/>
      <c r="R16" s="53"/>
      <c r="S16" s="54"/>
      <c r="T16" s="54"/>
      <c r="U16" s="159" t="str" cm="1">
        <f t="array" ref="U16">IFERROR(IF(ISBLANK(T16), "", INDEX(Images!$D:$D, T16+1)), "")</f>
        <v/>
      </c>
      <c r="V16" s="51"/>
      <c r="W16" s="160"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12">
        <f t="shared" si="0"/>
        <v>4</v>
      </c>
      <c r="H17" s="41">
        <f>DATE('Year &amp; Tolerances'!F$1,5,Wertebereiche!L16)</f>
        <v>45427</v>
      </c>
      <c r="I17" s="42"/>
      <c r="J17" s="43"/>
      <c r="K17" s="145" t="str" cm="1">
        <f t="array" ref="K17">IFERROR(IF(ISBLANK(J17), "",INDEX(Images!$G:$G, AO17)), "")</f>
        <v/>
      </c>
      <c r="L17" s="118"/>
      <c r="M17" s="147" t="str" cm="1">
        <f t="array" ref="M17">IFERROR(INDEX(Images!$B:$B, AN17), "")</f>
        <v/>
      </c>
      <c r="N17" s="46"/>
      <c r="O17" s="68"/>
      <c r="P17" s="44"/>
      <c r="Q17" s="44"/>
      <c r="R17" s="44"/>
      <c r="S17" s="45"/>
      <c r="T17" s="45"/>
      <c r="U17" s="149" t="str" cm="1">
        <f t="array" ref="U17">IFERROR(IF(ISBLANK(T17), "", INDEX(Images!$D:$D, T17+1)), "")</f>
        <v/>
      </c>
      <c r="V17" s="57"/>
      <c r="W17" s="150"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50">
        <f t="shared" si="0"/>
        <v>5</v>
      </c>
      <c r="H18" s="49">
        <f>DATE('Year &amp; Tolerances'!F$1,5,Wertebereiche!L17)</f>
        <v>45428</v>
      </c>
      <c r="I18" s="50"/>
      <c r="J18" s="59"/>
      <c r="K18" s="143" t="str" cm="1">
        <f t="array" ref="K18">IFERROR(IF(ISBLANK(J18), "",INDEX(Images!$G:$G, AO18)), "")</f>
        <v/>
      </c>
      <c r="L18" s="120"/>
      <c r="M18" s="144" t="str" cm="1">
        <f t="array" ref="M18">IFERROR(INDEX(Images!$B:$B, AN18), "")</f>
        <v/>
      </c>
      <c r="N18" s="52"/>
      <c r="O18" s="69"/>
      <c r="P18" s="53"/>
      <c r="Q18" s="53"/>
      <c r="R18" s="53"/>
      <c r="S18" s="54"/>
      <c r="T18" s="54"/>
      <c r="U18" s="159" t="str" cm="1">
        <f t="array" ref="U18">IFERROR(IF(ISBLANK(T18), "", INDEX(Images!$D:$D, T18+1)), "")</f>
        <v/>
      </c>
      <c r="V18" s="51"/>
      <c r="W18" s="160"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12">
        <f t="shared" si="0"/>
        <v>6</v>
      </c>
      <c r="H19" s="41">
        <f>DATE('Year &amp; Tolerances'!F$1,5,Wertebereiche!L18)</f>
        <v>45429</v>
      </c>
      <c r="I19" s="42"/>
      <c r="J19" s="43"/>
      <c r="K19" s="145" t="str" cm="1">
        <f t="array" ref="K19">IFERROR(IF(ISBLANK(J19), "",INDEX(Images!$G:$G, AO19)), "")</f>
        <v/>
      </c>
      <c r="L19" s="118"/>
      <c r="M19" s="147" t="str" cm="1">
        <f t="array" ref="M19">IFERROR(INDEX(Images!$B:$B, AN19), "")</f>
        <v/>
      </c>
      <c r="N19" s="46"/>
      <c r="O19" s="68"/>
      <c r="P19" s="44"/>
      <c r="Q19" s="44"/>
      <c r="R19" s="44"/>
      <c r="S19" s="45"/>
      <c r="T19" s="45"/>
      <c r="U19" s="149" t="str" cm="1">
        <f t="array" ref="U19">IFERROR(IF(ISBLANK(T19), "", INDEX(Images!$D:$D, T19+1)), "")</f>
        <v/>
      </c>
      <c r="V19" s="57"/>
      <c r="W19" s="150"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32"/>
      <c r="D20" s="332"/>
      <c r="E20" s="332"/>
      <c r="F20" s="84"/>
      <c r="G20" s="250">
        <f t="shared" si="0"/>
        <v>7</v>
      </c>
      <c r="H20" s="49">
        <f>DATE('Year &amp; Tolerances'!F$1,5,Wertebereiche!L19)</f>
        <v>45430</v>
      </c>
      <c r="I20" s="50"/>
      <c r="J20" s="59"/>
      <c r="K20" s="143" t="str" cm="1">
        <f t="array" ref="K20">IFERROR(IF(ISBLANK(J20), "",INDEX(Images!$G:$G, AO20)), "")</f>
        <v/>
      </c>
      <c r="L20" s="120"/>
      <c r="M20" s="144" t="str" cm="1">
        <f t="array" ref="M20">IFERROR(INDEX(Images!$B:$B, AN20), "")</f>
        <v/>
      </c>
      <c r="N20" s="52"/>
      <c r="O20" s="69"/>
      <c r="P20" s="53"/>
      <c r="Q20" s="53"/>
      <c r="R20" s="53"/>
      <c r="S20" s="54"/>
      <c r="T20" s="54"/>
      <c r="U20" s="159" t="str" cm="1">
        <f t="array" ref="U20">IFERROR(IF(ISBLANK(T20), "", INDEX(Images!$D:$D, T20+1)), "")</f>
        <v/>
      </c>
      <c r="V20" s="51"/>
      <c r="W20" s="160"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12">
        <f t="shared" si="0"/>
        <v>1</v>
      </c>
      <c r="H21" s="41">
        <f>DATE('Year &amp; Tolerances'!F$1,5,Wertebereiche!L20)</f>
        <v>45431</v>
      </c>
      <c r="I21" s="42"/>
      <c r="J21" s="43"/>
      <c r="K21" s="145" t="str" cm="1">
        <f t="array" ref="K21">IFERROR(IF(ISBLANK(J21), "",INDEX(Images!$G:$G, AO21)), "")</f>
        <v/>
      </c>
      <c r="L21" s="118"/>
      <c r="M21" s="147" t="str" cm="1">
        <f t="array" ref="M21">IFERROR(INDEX(Images!$B:$B, AN21), "")</f>
        <v/>
      </c>
      <c r="N21" s="46"/>
      <c r="O21" s="68"/>
      <c r="P21" s="44"/>
      <c r="Q21" s="44"/>
      <c r="R21" s="44"/>
      <c r="S21" s="45"/>
      <c r="T21" s="45"/>
      <c r="U21" s="149" t="str" cm="1">
        <f t="array" ref="U21">IFERROR(IF(ISBLANK(T21), "", INDEX(Images!$D:$D, T21+1)), "")</f>
        <v/>
      </c>
      <c r="V21" s="57"/>
      <c r="W21" s="150"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50">
        <f t="shared" si="0"/>
        <v>2</v>
      </c>
      <c r="H22" s="49">
        <f>DATE('Year &amp; Tolerances'!F$1,5,Wertebereiche!L21)</f>
        <v>45432</v>
      </c>
      <c r="I22" s="50"/>
      <c r="J22" s="59"/>
      <c r="K22" s="143" t="str" cm="1">
        <f t="array" ref="K22">IFERROR(IF(ISBLANK(J22), "",INDEX(Images!$G:$G, AO22)), "")</f>
        <v/>
      </c>
      <c r="L22" s="120"/>
      <c r="M22" s="144" t="str" cm="1">
        <f t="array" ref="M22">IFERROR(INDEX(Images!$B:$B, AN22), "")</f>
        <v/>
      </c>
      <c r="N22" s="52"/>
      <c r="O22" s="69"/>
      <c r="P22" s="53"/>
      <c r="Q22" s="53"/>
      <c r="R22" s="53"/>
      <c r="S22" s="54"/>
      <c r="T22" s="54"/>
      <c r="U22" s="159" t="str" cm="1">
        <f t="array" ref="U22">IFERROR(IF(ISBLANK(T22), "", INDEX(Images!$D:$D, T22+1)), "")</f>
        <v/>
      </c>
      <c r="V22" s="51"/>
      <c r="W22" s="160"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12">
        <f t="shared" si="0"/>
        <v>3</v>
      </c>
      <c r="H23" s="41">
        <f>DATE('Year &amp; Tolerances'!F$1,5,Wertebereiche!L22)</f>
        <v>45433</v>
      </c>
      <c r="I23" s="42"/>
      <c r="J23" s="43"/>
      <c r="K23" s="145" t="str" cm="1">
        <f t="array" ref="K23">IFERROR(IF(ISBLANK(J23), "",INDEX(Images!$G:$G, AO23)), "")</f>
        <v/>
      </c>
      <c r="L23" s="118"/>
      <c r="M23" s="147" t="str" cm="1">
        <f t="array" ref="M23">IFERROR(INDEX(Images!$B:$B, AN23), "")</f>
        <v/>
      </c>
      <c r="N23" s="46"/>
      <c r="O23" s="68"/>
      <c r="P23" s="44"/>
      <c r="Q23" s="44"/>
      <c r="R23" s="44"/>
      <c r="S23" s="45"/>
      <c r="T23" s="45"/>
      <c r="U23" s="149" t="str" cm="1">
        <f t="array" ref="U23">IFERROR(IF(ISBLANK(T23), "", INDEX(Images!$D:$D, T23+1)), "")</f>
        <v/>
      </c>
      <c r="V23" s="57"/>
      <c r="W23" s="150"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50">
        <f t="shared" si="0"/>
        <v>4</v>
      </c>
      <c r="H24" s="49">
        <f>DATE('Year &amp; Tolerances'!F$1,5,Wertebereiche!L23)</f>
        <v>45434</v>
      </c>
      <c r="I24" s="50"/>
      <c r="J24" s="59"/>
      <c r="K24" s="143" t="str" cm="1">
        <f t="array" ref="K24">IFERROR(IF(ISBLANK(J24), "",INDEX(Images!$G:$G, AO24)), "")</f>
        <v/>
      </c>
      <c r="L24" s="120"/>
      <c r="M24" s="144" t="str" cm="1">
        <f t="array" ref="M24">IFERROR(INDEX(Images!$B:$B, AN24), "")</f>
        <v/>
      </c>
      <c r="N24" s="52"/>
      <c r="O24" s="69"/>
      <c r="P24" s="53"/>
      <c r="Q24" s="53"/>
      <c r="R24" s="53"/>
      <c r="S24" s="54"/>
      <c r="T24" s="54"/>
      <c r="U24" s="159" t="str" cm="1">
        <f t="array" ref="U24">IFERROR(IF(ISBLANK(T24), "", INDEX(Images!$D:$D, T24+1)), "")</f>
        <v/>
      </c>
      <c r="V24" s="51"/>
      <c r="W24" s="160"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12">
        <f t="shared" si="0"/>
        <v>5</v>
      </c>
      <c r="H25" s="41">
        <f>DATE('Year &amp; Tolerances'!F$1,5,Wertebereiche!L24)</f>
        <v>45435</v>
      </c>
      <c r="I25" s="42"/>
      <c r="J25" s="43"/>
      <c r="K25" s="145" t="str" cm="1">
        <f t="array" ref="K25">IFERROR(IF(ISBLANK(J25), "",INDEX(Images!$G:$G, AO25)), "")</f>
        <v/>
      </c>
      <c r="L25" s="118"/>
      <c r="M25" s="147" t="str" cm="1">
        <f t="array" ref="M25">IFERROR(INDEX(Images!$B:$B, AN25), "")</f>
        <v/>
      </c>
      <c r="N25" s="46"/>
      <c r="O25" s="68"/>
      <c r="P25" s="44"/>
      <c r="Q25" s="44"/>
      <c r="R25" s="44"/>
      <c r="S25" s="45"/>
      <c r="T25" s="45"/>
      <c r="U25" s="149" t="str" cm="1">
        <f t="array" ref="U25">IFERROR(IF(ISBLANK(T25), "", INDEX(Images!$D:$D, T25+1)), "")</f>
        <v/>
      </c>
      <c r="V25" s="57"/>
      <c r="W25" s="150"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50">
        <f t="shared" si="0"/>
        <v>6</v>
      </c>
      <c r="H26" s="49">
        <f>DATE('Year &amp; Tolerances'!F$1,5,Wertebereiche!L25)</f>
        <v>45436</v>
      </c>
      <c r="I26" s="50"/>
      <c r="J26" s="59"/>
      <c r="K26" s="143" t="str" cm="1">
        <f t="array" ref="K26">IFERROR(IF(ISBLANK(J26), "",INDEX(Images!$G:$G, AO26)), "")</f>
        <v/>
      </c>
      <c r="L26" s="120"/>
      <c r="M26" s="144" t="str" cm="1">
        <f t="array" ref="M26">IFERROR(INDEX(Images!$B:$B, AN26), "")</f>
        <v/>
      </c>
      <c r="N26" s="52"/>
      <c r="O26" s="69"/>
      <c r="P26" s="53"/>
      <c r="Q26" s="53"/>
      <c r="R26" s="53"/>
      <c r="S26" s="54"/>
      <c r="T26" s="54"/>
      <c r="U26" s="159" t="str" cm="1">
        <f t="array" ref="U26">IFERROR(IF(ISBLANK(T26), "", INDEX(Images!$D:$D, T26+1)), "")</f>
        <v/>
      </c>
      <c r="V26" s="51"/>
      <c r="W26" s="160"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12">
        <f t="shared" si="0"/>
        <v>7</v>
      </c>
      <c r="H27" s="41">
        <f>DATE('Year &amp; Tolerances'!F$1,5,Wertebereiche!L26)</f>
        <v>45437</v>
      </c>
      <c r="I27" s="42"/>
      <c r="J27" s="43"/>
      <c r="K27" s="145" t="str" cm="1">
        <f t="array" ref="K27">IFERROR(IF(ISBLANK(J27), "",INDEX(Images!$G:$G, AO27)), "")</f>
        <v/>
      </c>
      <c r="L27" s="118"/>
      <c r="M27" s="147" t="str" cm="1">
        <f t="array" ref="M27">IFERROR(INDEX(Images!$B:$B, AN27), "")</f>
        <v/>
      </c>
      <c r="N27" s="46"/>
      <c r="O27" s="68"/>
      <c r="P27" s="44"/>
      <c r="Q27" s="44"/>
      <c r="R27" s="44"/>
      <c r="S27" s="45"/>
      <c r="T27" s="45"/>
      <c r="U27" s="149" t="str" cm="1">
        <f t="array" ref="U27">IFERROR(IF(ISBLANK(T27), "", INDEX(Images!$D:$D, T27+1)), "")</f>
        <v/>
      </c>
      <c r="V27" s="57"/>
      <c r="W27" s="150"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50">
        <f t="shared" si="0"/>
        <v>1</v>
      </c>
      <c r="H28" s="49">
        <f>DATE('Year &amp; Tolerances'!F$1,5,Wertebereiche!L27)</f>
        <v>45438</v>
      </c>
      <c r="I28" s="50"/>
      <c r="J28" s="59"/>
      <c r="K28" s="143" t="str" cm="1">
        <f t="array" ref="K28">IFERROR(IF(ISBLANK(J28), "",INDEX(Images!$G:$G, AO28)), "")</f>
        <v/>
      </c>
      <c r="L28" s="120"/>
      <c r="M28" s="144" t="str" cm="1">
        <f t="array" ref="M28">IFERROR(INDEX(Images!$B:$B, AN28), "")</f>
        <v/>
      </c>
      <c r="N28" s="52"/>
      <c r="O28" s="69"/>
      <c r="P28" s="53"/>
      <c r="Q28" s="53"/>
      <c r="R28" s="53"/>
      <c r="S28" s="54"/>
      <c r="T28" s="54"/>
      <c r="U28" s="159" t="str" cm="1">
        <f t="array" ref="U28">IFERROR(IF(ISBLANK(T28), "", INDEX(Images!$D:$D, T28+1)), "")</f>
        <v/>
      </c>
      <c r="V28" s="51"/>
      <c r="W28" s="160"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12">
        <f t="shared" si="0"/>
        <v>2</v>
      </c>
      <c r="H29" s="41">
        <f>DATE('Year &amp; Tolerances'!F$1,5,Wertebereiche!L28)</f>
        <v>45439</v>
      </c>
      <c r="I29" s="42"/>
      <c r="J29" s="43"/>
      <c r="K29" s="145" t="str" cm="1">
        <f t="array" ref="K29">IFERROR(IF(ISBLANK(J29), "",INDEX(Images!$G:$G, AO29)), "")</f>
        <v/>
      </c>
      <c r="L29" s="118"/>
      <c r="M29" s="147" t="str" cm="1">
        <f t="array" ref="M29">IFERROR(INDEX(Images!$B:$B, AN29), "")</f>
        <v/>
      </c>
      <c r="N29" s="46"/>
      <c r="O29" s="68"/>
      <c r="P29" s="44"/>
      <c r="Q29" s="44"/>
      <c r="R29" s="44"/>
      <c r="S29" s="45"/>
      <c r="T29" s="45"/>
      <c r="U29" s="149" t="str" cm="1">
        <f t="array" ref="U29">IFERROR(IF(ISBLANK(T29), "", INDEX(Images!$D:$D, T29+1)), "")</f>
        <v/>
      </c>
      <c r="V29" s="57"/>
      <c r="W29" s="150"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50">
        <f t="shared" si="0"/>
        <v>3</v>
      </c>
      <c r="H30" s="49">
        <f>DATE('Year &amp; Tolerances'!F$1,5,Wertebereiche!L29)</f>
        <v>45440</v>
      </c>
      <c r="I30" s="50"/>
      <c r="J30" s="59"/>
      <c r="K30" s="143" t="str" cm="1">
        <f t="array" ref="K30">IFERROR(IF(ISBLANK(J30), "",INDEX(Images!$G:$G, AO30)), "")</f>
        <v/>
      </c>
      <c r="L30" s="120"/>
      <c r="M30" s="144" t="str" cm="1">
        <f t="array" ref="M30">IFERROR(INDEX(Images!$B:$B, AN30), "")</f>
        <v/>
      </c>
      <c r="N30" s="52"/>
      <c r="O30" s="69"/>
      <c r="P30" s="53"/>
      <c r="Q30" s="53"/>
      <c r="R30" s="53"/>
      <c r="S30" s="54"/>
      <c r="T30" s="54"/>
      <c r="U30" s="159" t="str" cm="1">
        <f t="array" ref="U30">IFERROR(IF(ISBLANK(T30), "", INDEX(Images!$D:$D, T30+1)), "")</f>
        <v/>
      </c>
      <c r="V30" s="51"/>
      <c r="W30" s="160"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12">
        <f t="shared" si="0"/>
        <v>4</v>
      </c>
      <c r="H31" s="41">
        <f>DATE('Year &amp; Tolerances'!F$1,5,Wertebereiche!L30)</f>
        <v>45441</v>
      </c>
      <c r="I31" s="42"/>
      <c r="J31" s="43"/>
      <c r="K31" s="145" t="str" cm="1">
        <f t="array" ref="K31">IFERROR(IF(ISBLANK(J31), "",INDEX(Images!$G:$G, AO31)), "")</f>
        <v/>
      </c>
      <c r="L31" s="118"/>
      <c r="M31" s="147" t="str" cm="1">
        <f t="array" ref="M31">IFERROR(INDEX(Images!$B:$B, AN31), "")</f>
        <v/>
      </c>
      <c r="N31" s="46"/>
      <c r="O31" s="68"/>
      <c r="P31" s="44"/>
      <c r="Q31" s="44"/>
      <c r="R31" s="44"/>
      <c r="S31" s="45"/>
      <c r="T31" s="45"/>
      <c r="U31" s="149" t="str" cm="1">
        <f t="array" ref="U31">IFERROR(IF(ISBLANK(T31), "", INDEX(Images!$D:$D, T31+1)), "")</f>
        <v/>
      </c>
      <c r="V31" s="43"/>
      <c r="W31" s="150"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50">
        <f t="shared" si="0"/>
        <v>5</v>
      </c>
      <c r="H32" s="49">
        <f>DATE('Year &amp; Tolerances'!F$1,5,Wertebereiche!L31)</f>
        <v>45442</v>
      </c>
      <c r="I32" s="50"/>
      <c r="J32" s="59"/>
      <c r="K32" s="143" t="str" cm="1">
        <f t="array" ref="K32">IFERROR(IF(ISBLANK(J32), "",INDEX(Images!$G:$G, AO32)), "")</f>
        <v/>
      </c>
      <c r="L32" s="120"/>
      <c r="M32" s="144" t="str" cm="1">
        <f t="array" ref="M32">IFERROR(INDEX(Images!$B:$B, AN32), "")</f>
        <v/>
      </c>
      <c r="N32" s="52"/>
      <c r="O32" s="69"/>
      <c r="P32" s="53"/>
      <c r="Q32" s="53"/>
      <c r="R32" s="53"/>
      <c r="S32" s="59"/>
      <c r="T32" s="59"/>
      <c r="U32" s="159" t="str" cm="1">
        <f t="array" ref="U32">IFERROR(IF(ISBLANK(T32), "", INDEX(Images!$D:$D, T32+1)), "")</f>
        <v/>
      </c>
      <c r="V32" s="51"/>
      <c r="W32" s="160"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41" ht="45" customHeight="1" x14ac:dyDescent="0.65">
      <c r="C33" s="27"/>
      <c r="D33" s="27"/>
      <c r="G33" s="212">
        <f t="shared" si="0"/>
        <v>6</v>
      </c>
      <c r="H33" s="41">
        <f>DATE('Year &amp; Tolerances'!F$1,5,Wertebereiche!L32)</f>
        <v>45443</v>
      </c>
      <c r="I33" s="42"/>
      <c r="J33" s="43"/>
      <c r="K33" s="145" t="str" cm="1">
        <f t="array" ref="K33">IFERROR(IF(ISBLANK(J33), "",INDEX(Images!$G:$G, AO33)), "")</f>
        <v/>
      </c>
      <c r="L33" s="118"/>
      <c r="M33" s="161" t="str" cm="1">
        <f t="array" ref="M33">IFERROR(INDEX(Images!$B:$B, AN33), "")</f>
        <v/>
      </c>
      <c r="N33" s="46"/>
      <c r="O33" s="68"/>
      <c r="P33" s="44"/>
      <c r="Q33" s="44"/>
      <c r="R33" s="44"/>
      <c r="S33" s="45"/>
      <c r="T33" s="45"/>
      <c r="U33" s="149" t="str" cm="1">
        <f t="array" ref="U33">IFERROR(IF(ISBLANK(T33), "", INDEX(Images!$D:$D, T33+1)), "")</f>
        <v/>
      </c>
      <c r="V33" s="57"/>
      <c r="W33" s="150" t="str" cm="1">
        <f t="array" ref="W33">IFERROR(IF(ISBLANK(V33), "", INDEX(Images!$D:$D, V33+1)), "")</f>
        <v/>
      </c>
      <c r="X33" s="70"/>
      <c r="AA33" s="21">
        <v>31</v>
      </c>
      <c r="AB33" s="21" t="e">
        <f>INDEX(Wertebereiche!$T$2:$T$6, MATCH(S33, Wertebereiche!$H$2:$H$6, 0))</f>
        <v>#N/A</v>
      </c>
      <c r="AC33" s="21" t="str">
        <f t="shared" si="1"/>
        <v/>
      </c>
      <c r="AD33" s="21"/>
      <c r="AE33" s="21" t="e">
        <f>INDEX(Wertebereiche!$U$2:$U$6, MATCH(P33, Wertebereiche!$D$2:$D$6, 0))</f>
        <v>#N/A</v>
      </c>
      <c r="AF33" s="21"/>
      <c r="AG33" s="21"/>
      <c r="AH33" s="21"/>
      <c r="AI33" s="21"/>
      <c r="AJ33" s="21"/>
      <c r="AK33" s="21"/>
      <c r="AL33" s="21"/>
      <c r="AM33" s="48"/>
      <c r="AN33" s="71" t="e">
        <f>INDEX(Images!$C$2:$C$8, MATCH(L33, Images!$A$2:$A$8, 0))</f>
        <v>#N/A</v>
      </c>
      <c r="AO33" s="71" t="e">
        <f>INDEX(Images!$H$2:$H$17, MATCH(J33, Images!$F$2:$F$17, 0))</f>
        <v>#N/A</v>
      </c>
    </row>
    <row r="34" spans="3:41" ht="30" customHeight="1" x14ac:dyDescent="0.65">
      <c r="C34" s="27"/>
      <c r="D34" s="27"/>
      <c r="G34" s="65"/>
      <c r="I34" s="29"/>
      <c r="J34" s="29"/>
      <c r="K34" s="29"/>
      <c r="L34" s="29"/>
      <c r="M34" s="29"/>
      <c r="N34" s="29"/>
      <c r="O34" s="62"/>
      <c r="P34" s="100"/>
      <c r="Q34" s="62"/>
      <c r="R34" s="62"/>
      <c r="S34" s="62"/>
      <c r="T34" s="62"/>
      <c r="U34" s="62"/>
      <c r="AA34" s="19" t="s">
        <v>51</v>
      </c>
      <c r="AB34" s="19" t="e" cm="1">
        <f t="array" ref="AB34">ROUND(AVERAGE(IF(ISERROR(AB3:AB33), "", AB3:AB33)), 1)</f>
        <v>#DIV/0!</v>
      </c>
      <c r="AC34" s="19">
        <f>SUM(AC3:AC33)</f>
        <v>0</v>
      </c>
      <c r="AE34" s="19" t="str" cm="1">
        <f t="array" ref="AE34">IFERROR(ROUND(AVERAGE(IF(ISERROR(AE3:AE33), "", AE3:AE33)), 0),"-")</f>
        <v>-</v>
      </c>
    </row>
    <row r="35" spans="3:41" ht="30" customHeight="1" x14ac:dyDescent="0.65">
      <c r="C35" s="27"/>
      <c r="D35" s="27"/>
    </row>
    <row r="36" spans="3:41" ht="30" customHeight="1" x14ac:dyDescent="0.65">
      <c r="C36" s="27"/>
      <c r="D36" s="27"/>
    </row>
    <row r="37" spans="3:41" ht="30" customHeight="1" x14ac:dyDescent="0.65">
      <c r="C37" s="27"/>
      <c r="D37" s="27"/>
    </row>
    <row r="38" spans="3:41" ht="30" customHeight="1" x14ac:dyDescent="0.65">
      <c r="C38" s="27"/>
      <c r="D38" s="27"/>
      <c r="H38" s="64"/>
    </row>
    <row r="39" spans="3:41" ht="30" customHeight="1" x14ac:dyDescent="0.65">
      <c r="C39" s="27"/>
      <c r="D39" s="27"/>
      <c r="G39" s="65"/>
      <c r="H39" s="65"/>
      <c r="I39" s="29"/>
    </row>
    <row r="40" spans="3:41" ht="20.100000000000001" customHeight="1" x14ac:dyDescent="0.65">
      <c r="C40" s="27"/>
      <c r="D40" s="27"/>
    </row>
    <row r="41" spans="3:41" ht="20.100000000000001" customHeight="1" x14ac:dyDescent="0.65">
      <c r="C41" s="27"/>
      <c r="D41" s="27"/>
    </row>
    <row r="42" spans="3:41" ht="20.100000000000001" customHeight="1" x14ac:dyDescent="0.65">
      <c r="C42" s="27"/>
      <c r="D42" s="27"/>
    </row>
    <row r="43" spans="3:41" ht="20.100000000000001" customHeight="1" x14ac:dyDescent="0.65">
      <c r="C43" s="27"/>
      <c r="D43" s="27"/>
    </row>
    <row r="44" spans="3:41" ht="20.100000000000001" customHeight="1" x14ac:dyDescent="0.65">
      <c r="C44" s="27"/>
      <c r="D44" s="27"/>
    </row>
    <row r="45" spans="3:41" ht="20.100000000000001" customHeight="1" x14ac:dyDescent="0.65">
      <c r="C45" s="27"/>
      <c r="D45" s="27"/>
    </row>
    <row r="46" spans="3:41" ht="20.100000000000001" customHeight="1" x14ac:dyDescent="0.65">
      <c r="C46" s="27"/>
      <c r="D46" s="27"/>
      <c r="G46" s="76"/>
      <c r="H46" s="76"/>
      <c r="I46" s="76"/>
      <c r="J46" s="76"/>
      <c r="K46" s="76"/>
      <c r="L46" s="66"/>
    </row>
    <row r="47" spans="3:41" ht="30" customHeight="1" x14ac:dyDescent="0.65">
      <c r="C47" s="27"/>
      <c r="D47" s="27"/>
      <c r="G47" s="37" t="str">
        <f>Wertebereiche!P7</f>
        <v>Average physical condition</v>
      </c>
      <c r="H47" s="37"/>
      <c r="I47" s="37"/>
      <c r="J47" s="37"/>
      <c r="K47" s="37"/>
      <c r="L47" s="58" t="str">
        <f>IFERROR(ROUND(IF(SUM(T3:T33)&gt;0,AVERAGE(T3:T33),""),0),"-")</f>
        <v>-</v>
      </c>
    </row>
    <row r="48" spans="3:41" ht="30" customHeight="1" x14ac:dyDescent="0.65">
      <c r="C48" s="27"/>
      <c r="D48" s="27"/>
      <c r="G48" s="37" t="str">
        <f>Wertebereiche!P8</f>
        <v>Average mental condition</v>
      </c>
      <c r="H48" s="37"/>
      <c r="I48" s="37"/>
      <c r="J48" s="37"/>
      <c r="K48" s="37"/>
      <c r="L48" s="58" t="str">
        <f>IFERROR(ROUND(IF(SUM(V3:V33)&gt;0,AVERAGE(V3:V33),"-"),0),"-")</f>
        <v>-</v>
      </c>
    </row>
    <row r="49" spans="3:12" ht="30" customHeight="1" x14ac:dyDescent="0.65">
      <c r="C49" s="27"/>
      <c r="D49" s="27"/>
      <c r="G49" s="65" t="str">
        <f>Wertebereiche!P12</f>
        <v>Average sleep duration per day in hours</v>
      </c>
      <c r="H49" s="65"/>
      <c r="I49" s="65"/>
      <c r="J49" s="65"/>
      <c r="K49" s="65"/>
      <c r="L49" s="29" t="str">
        <f>IFERROR(AF3, "-")</f>
        <v>-</v>
      </c>
    </row>
    <row r="50" spans="3:12" ht="30" customHeight="1" x14ac:dyDescent="0.65">
      <c r="C50" s="27"/>
      <c r="D50" s="27"/>
      <c r="G50" s="65" t="str">
        <f>Wertebereiche!P14</f>
        <v>Average number of stool per day</v>
      </c>
      <c r="H50" s="65"/>
      <c r="I50" s="65"/>
      <c r="J50" s="65"/>
      <c r="K50" s="65"/>
      <c r="L50" s="29" t="str">
        <f>IFERROR(AG3, "-")</f>
        <v>-</v>
      </c>
    </row>
    <row r="51" spans="3:12" ht="30" customHeight="1" x14ac:dyDescent="0.65">
      <c r="C51" s="27"/>
      <c r="D51" s="27"/>
      <c r="G51" s="65" t="str">
        <f>Wertebereiche!P16</f>
        <v>Number of FMT this month</v>
      </c>
      <c r="H51" s="65"/>
      <c r="I51" s="65"/>
      <c r="J51" s="65"/>
      <c r="L51" s="29">
        <f>COUNTIF(I3:I33,Wertebereiche!B2)</f>
        <v>0</v>
      </c>
    </row>
    <row r="52" spans="3:12" ht="30" customHeight="1" x14ac:dyDescent="0.65">
      <c r="C52" s="27"/>
      <c r="D52" s="27"/>
    </row>
    <row r="53" spans="3:12" ht="30" customHeight="1" x14ac:dyDescent="0.65">
      <c r="C53" s="27"/>
      <c r="D53" s="27"/>
    </row>
    <row r="54" spans="3:12" ht="30"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row r="96" spans="3:4" ht="20.100000000000001" customHeight="1" x14ac:dyDescent="0.65">
      <c r="C96" s="27"/>
      <c r="D96" s="27"/>
    </row>
  </sheetData>
  <sheetProtection algorithmName="SHA-512" hashValue="Ph0j7WjoikHGzsaVIlbkawDYNjqny+7N3K/AS4Z/YlEsmhi/KpMQjfc2ayqYSFF6zUazcmtTRpjHPeUOU9sLfQ==" saltValue="fauEzW+1o9z+hno7wX4JAw==" spinCount="100000" sheet="1" objects="1" scenarios="1"/>
  <mergeCells count="12">
    <mergeCell ref="C20:E20"/>
    <mergeCell ref="B12:E13"/>
    <mergeCell ref="V1:W1"/>
    <mergeCell ref="B3:E3"/>
    <mergeCell ref="Z4:Z5"/>
    <mergeCell ref="Z7:Z8"/>
    <mergeCell ref="Z10:Z11"/>
    <mergeCell ref="B2:E2"/>
    <mergeCell ref="B1:E1"/>
    <mergeCell ref="J1:K1"/>
    <mergeCell ref="L1:M1"/>
    <mergeCell ref="T1:U1"/>
  </mergeCells>
  <conditionalFormatting sqref="B1 A1:A2 F1:XFD2 A3:XFD1048576">
    <cfRule type="expression" dxfId="13" priority="2">
      <formula>TRUE=$AQ$2</formula>
    </cfRule>
  </conditionalFormatting>
  <conditionalFormatting sqref="B2">
    <cfRule type="expression" dxfId="12"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3 M3:M33 U3:U33" xr:uid="{BB679F06-8597-46DF-9157-D8586FCD4E75}"/>
    <dataValidation allowBlank="1" showInputMessage="1" showErrorMessage="1" errorTitle="EIngabefehler" error="Bitte wähle einen Wert aus der Liste aus. Klicke dazu in die Zelle und anschließend auf den Pfeil neben der Zelle um die Liste zu öffnen." sqref="W3:W33" xr:uid="{BF9ED37A-B6C4-40AB-83CD-F163E91DEC98}"/>
    <dataValidation type="list" allowBlank="1" showInputMessage="1" showErrorMessage="1" sqref="I34" xr:uid="{B1F8924A-6A59-42D9-A30F-D53ACE071E88}">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errorTitle="Input error" error="Please select a value from the list. To do this, click on the cell and then on the arrow next to the cell to open the list." xr:uid="{CF9A13F0-2BD3-4893-8C39-97EA50BD3771}">
          <x14:formula1>
            <xm:f>Wertebereiche!$E$2:$E$12</xm:f>
          </x14:formula1>
          <xm:sqref>T3:T33 V3:V33</xm:sqref>
        </x14:dataValidation>
        <x14:dataValidation type="list" allowBlank="1" showInputMessage="1" showErrorMessage="1" errorTitle="Input error" error="Please select a value from the list. To do this, click on the cell and then on the arrow next to the cell to open the list." xr:uid="{99BD2205-A2F7-4C0A-8C97-4F902CB241DC}">
          <x14:formula1>
            <xm:f>Wertebereiche!$D$2:$D$7</xm:f>
          </x14:formula1>
          <xm:sqref>P3:P33</xm:sqref>
        </x14:dataValidation>
        <x14:dataValidation type="list" allowBlank="1" showInputMessage="1" showErrorMessage="1" errorTitle="Input error" error="Please select a value from the list. To do this, click on the cell and then on the arrow next to the cell to open the list." xr:uid="{EBE788FF-7F10-4EC2-B2D7-348170BDB95C}">
          <x14:formula1>
            <xm:f>Wertebereiche!$H$2:$H$7</xm:f>
          </x14:formula1>
          <xm:sqref>S3:S33</xm:sqref>
        </x14:dataValidation>
        <x14:dataValidation type="list" allowBlank="1" showInputMessage="1" showErrorMessage="1" errorTitle="Input error" error="Please select a value from the list. To do this, click on the cell and then on the arrow next to the cell to open the list." xr:uid="{A297AEED-D50E-4CAA-95FA-C9896348FAB3}">
          <x14:formula1>
            <xm:f>Wertebereiche!$B$2:$B$3</xm:f>
          </x14:formula1>
          <xm:sqref>I3:I33</xm:sqref>
        </x14:dataValidation>
        <x14:dataValidation type="list" allowBlank="1" showInputMessage="1" showErrorMessage="1" errorTitle="Input error" error="Please select a value from the list. To do this, click on the cell and then on the arrow next to the cell to open the list." xr:uid="{BA250143-DAC7-4AEB-9267-9CDF0BF1643B}">
          <x14:formula1>
            <xm:f>Wertebereiche!$G$2:$G$5</xm:f>
          </x14:formula1>
          <xm:sqref>R3:R33</xm:sqref>
        </x14:dataValidation>
        <x14:dataValidation type="list" allowBlank="1" showInputMessage="1" showErrorMessage="1" errorTitle="Input error" error="Please select a value from the list. To do this, click on the cell and then on the arrow next to the cell to open the list." xr:uid="{580BBC39-9C3C-4E96-8602-DCF4612608F1}">
          <x14:formula1>
            <xm:f>Wertebereiche!$C$2:$C$23</xm:f>
          </x14:formula1>
          <xm:sqref>N3:N33</xm:sqref>
        </x14:dataValidation>
        <x14:dataValidation type="list" allowBlank="1" showInputMessage="1" showErrorMessage="1" errorTitle="Input error" error="Please select a value from the list. To do this, click on the cell and then on the arrow next to the cell to open the list." xr:uid="{4806DA48-C4FE-4ED9-B0EE-DE191AC5BB64}">
          <x14:formula1>
            <xm:f>Images!$A$2:$A$9</xm:f>
          </x14:formula1>
          <xm:sqref>L3:L33</xm:sqref>
        </x14:dataValidation>
        <x14:dataValidation type="list" allowBlank="1" showInputMessage="1" showErrorMessage="1" errorTitle="Input error" error="Please select a value from the list. To do this, click on the cell and then on the arrow next to the cell to open the list." xr:uid="{D85406C5-FC41-44B2-B813-A22330498A97}">
          <x14:formula1>
            <xm:f>Images!$F$2:$F$17</xm:f>
          </x14:formula1>
          <xm:sqref>J3:J33</xm:sqref>
        </x14:dataValidation>
        <x14:dataValidation type="list" allowBlank="1" showInputMessage="1" showErrorMessage="1" errorTitle="Input error" error="Please select a value from the list. To do this, click on the cell and then on the arrow next to the cell to open the list." xr:uid="{ABEE2283-B3E7-4383-8C94-E11D0F8BCBE6}">
          <x14:formula1>
            <xm:f>Wertebereiche!$F$2:$F$28</xm:f>
          </x14:formula1>
          <xm:sqref>Q3:Q33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81642-0052-4591-8BBD-0EF55F782E18}">
  <sheetPr codeName="Tabelle13">
    <pageSetUpPr autoPageBreaks="0"/>
  </sheetPr>
  <dimension ref="B1:AQ95"/>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5703125" style="34" hidden="1" customWidth="1"/>
    <col min="43" max="43" width="18.7109375" style="34" hidden="1" customWidth="1"/>
    <col min="44" max="16384" width="11.42578125" style="34"/>
  </cols>
  <sheetData>
    <row r="1" spans="2:43" ht="30" customHeight="1" thickBot="1" x14ac:dyDescent="0.3">
      <c r="B1" s="331">
        <f>H3</f>
        <v>45444</v>
      </c>
      <c r="C1" s="331"/>
      <c r="D1" s="331"/>
      <c r="E1" s="331"/>
      <c r="F1" s="28"/>
      <c r="H1" s="30" t="str">
        <f>Wertebereiche!A2</f>
        <v>Date</v>
      </c>
      <c r="I1" s="31" t="str">
        <f>Wertebereiche!A3</f>
        <v>FMT</v>
      </c>
      <c r="J1" s="326" t="str">
        <f>Wertebereiche!A4</f>
        <v>Stool type</v>
      </c>
      <c r="K1" s="327"/>
      <c r="L1" s="326" t="str">
        <f>Wertebereiche!A5</f>
        <v>Stool color</v>
      </c>
      <c r="M1" s="327"/>
      <c r="N1" s="31" t="str">
        <f>Wertebereiche!A6</f>
        <v>Stool number</v>
      </c>
      <c r="O1" s="32" t="str">
        <f>Wertebereiche!A7</f>
        <v>Symptoms</v>
      </c>
      <c r="P1" s="32" t="str">
        <f>Wertebereiche!D1</f>
        <v>Symptoms severity </v>
      </c>
      <c r="Q1" s="32" t="str">
        <f>Wertebereiche!A9</f>
        <v>Sleep in hours</v>
      </c>
      <c r="R1" s="32" t="str">
        <f>Wertebereiche!A10</f>
        <v>Sleep quality</v>
      </c>
      <c r="S1" s="32" t="str">
        <f>Wertebereiche!A11</f>
        <v>Stress</v>
      </c>
      <c r="T1" s="328" t="str">
        <f>Wertebereiche!A13</f>
        <v>Physical condition</v>
      </c>
      <c r="U1" s="329"/>
      <c r="V1" s="328" t="str">
        <f>Wertebereiche!A12</f>
        <v>Mental condition</v>
      </c>
      <c r="W1" s="329"/>
      <c r="X1" s="33" t="str">
        <f>Wertebereiche!A14</f>
        <v>Comments</v>
      </c>
      <c r="AA1" s="18" t="s">
        <v>41</v>
      </c>
      <c r="AB1" s="18" t="s">
        <v>42</v>
      </c>
      <c r="AC1" s="18" t="s">
        <v>43</v>
      </c>
      <c r="AD1" s="18" t="s">
        <v>44</v>
      </c>
      <c r="AE1" s="18" t="s">
        <v>45</v>
      </c>
      <c r="AF1" s="18" t="str">
        <f>Wertebereiche!P12</f>
        <v>Average sleep duration per day in hours</v>
      </c>
      <c r="AG1" s="18" t="str">
        <f>Wertebereiche!P14</f>
        <v>Average number of stool per day</v>
      </c>
      <c r="AH1" s="18" t="str">
        <f>Wertebereiche!P16</f>
        <v>Number of FMT this month</v>
      </c>
      <c r="AI1" s="18" t="s">
        <v>46</v>
      </c>
      <c r="AJ1" s="18"/>
      <c r="AK1" s="18" t="s">
        <v>47</v>
      </c>
      <c r="AL1" s="18" t="s">
        <v>48</v>
      </c>
      <c r="AM1" s="35"/>
      <c r="AN1" s="18" t="s">
        <v>49</v>
      </c>
      <c r="AO1" s="18" t="s">
        <v>50</v>
      </c>
      <c r="AP1" s="34" t="s">
        <v>261</v>
      </c>
      <c r="AQ1" s="19" t="s">
        <v>311</v>
      </c>
    </row>
    <row r="2" spans="2:43" ht="51.95" customHeight="1" x14ac:dyDescent="0.7">
      <c r="B2" s="330" t="str">
        <f>Wertebereiche!P90</f>
        <v>This month is before the start of your diary! To change, go to "Year &amp; Tolerances".</v>
      </c>
      <c r="C2" s="330"/>
      <c r="D2" s="330"/>
      <c r="E2" s="330"/>
      <c r="F2" s="36"/>
      <c r="I2" s="37" t="str">
        <f>Wertebereiche!P3</f>
        <v>The stool type should be selected based on the worst bowel movement of the day</v>
      </c>
      <c r="J2" s="38"/>
      <c r="K2" s="121"/>
      <c r="L2" s="38"/>
      <c r="M2" s="38"/>
      <c r="N2" s="38"/>
      <c r="O2" s="39"/>
      <c r="P2" s="40"/>
      <c r="Q2" s="39"/>
      <c r="R2" s="39"/>
      <c r="S2" s="39"/>
      <c r="T2" s="37" t="str">
        <f>Wertebereiche!P4</f>
        <v>Condition:  1 = very bad    10 = very good</v>
      </c>
      <c r="U2" s="37"/>
      <c r="V2" s="37"/>
      <c r="W2" s="37"/>
      <c r="AP2" s="34" t="str">
        <f>"Condition &amp; Stress" &amp; " " &amp; "June" &amp; " " &amp; 'Year &amp; Tolerances'!D8</f>
        <v>Condition &amp; Stress June 2024</v>
      </c>
      <c r="AQ2" s="29" t="e">
        <f>MONTH(H3)&lt;MONTH("1"&amp;'Year &amp; Tolerances'!D11)</f>
        <v>#VALUE!</v>
      </c>
    </row>
    <row r="3" spans="2:43" ht="45" customHeight="1" x14ac:dyDescent="0.25">
      <c r="B3" s="325" t="str">
        <f>Wertebereiche!J2</f>
        <v>Bristol stool scale</v>
      </c>
      <c r="C3" s="325"/>
      <c r="D3" s="325"/>
      <c r="E3" s="325"/>
      <c r="G3" s="212">
        <f>WEEKDAY(H3)</f>
        <v>7</v>
      </c>
      <c r="H3" s="41">
        <f>DATE('Year &amp; Tolerances'!F$1,6,Wertebereiche!L2)</f>
        <v>45444</v>
      </c>
      <c r="I3" s="42"/>
      <c r="J3" s="43"/>
      <c r="K3" s="145" t="str" cm="1">
        <f t="array" ref="K3">IFERROR(IF(ISBLANK(J3), "",INDEX(Images!$G:$G, AO3)), "")</f>
        <v/>
      </c>
      <c r="L3" s="118"/>
      <c r="M3" s="147" t="str" cm="1">
        <f t="array" ref="M3">IFERROR(INDEX(Images!$B:$B, AN3), "")</f>
        <v/>
      </c>
      <c r="N3" s="42"/>
      <c r="O3" s="68" t="s">
        <v>54</v>
      </c>
      <c r="P3" s="44"/>
      <c r="Q3" s="44"/>
      <c r="R3" s="44"/>
      <c r="S3" s="45"/>
      <c r="T3" s="45"/>
      <c r="U3" s="149" t="str" cm="1">
        <f t="array" ref="U3">IFERROR(IF(ISBLANK(T3), "", INDEX(Images!$D:$D, T3+1)), "")</f>
        <v/>
      </c>
      <c r="V3" s="43"/>
      <c r="W3" s="150" t="str" cm="1">
        <f t="array" ref="W3">IFERROR(IF(ISBLANK(V3), "", INDEX(Images!$D:$D, V3+1)), "")</f>
        <v/>
      </c>
      <c r="X3" s="70" t="s">
        <v>271</v>
      </c>
      <c r="Z3" s="58" t="str">
        <f>Wertebereiche!A16</f>
        <v>Hints</v>
      </c>
      <c r="AA3" s="21">
        <v>1</v>
      </c>
      <c r="AB3" s="21" t="e">
        <f>INDEX(Wertebereiche!$T$2:$T$6, MATCH(S3, Wertebereiche!$H$2:$H$6, 0))</f>
        <v>#N/A</v>
      </c>
      <c r="AC3" s="21" t="str">
        <f>IF(ISBLANK(I3),"",1)</f>
        <v/>
      </c>
      <c r="AD3" s="21"/>
      <c r="AE3" s="21" t="e">
        <f>INDEX(Wertebereiche!$U$2:$U$6, MATCH(P3, Wertebereiche!$D$2:$D$6, 0))</f>
        <v>#N/A</v>
      </c>
      <c r="AF3" s="21" t="e" cm="1">
        <f t="array" ref="AF3">ROUND(AVERAGE(IF(ISNUMBER(Q3:Q32),Q3:Q32,"")),1)</f>
        <v>#DIV/0!</v>
      </c>
      <c r="AG3" s="21" t="e" cm="1">
        <f t="array" ref="AG3">ROUND(AVERAGE(IF(ISNUMBER(N3:N32),N3:N32,"")),1)</f>
        <v>#DIV/0!</v>
      </c>
      <c r="AH3" s="21" t="b">
        <f>IF(COUNTIF(I3:I32, "&lt;&gt;") = 0, FALSE, COUNTIF(I3:I32, Wertebereiche!B2))</f>
        <v>0</v>
      </c>
      <c r="AI3" s="21" t="str">
        <f>Wertebereiche!P17</f>
        <v>None, Type 1 or Type 2</v>
      </c>
      <c r="AJ3" s="21"/>
      <c r="AK3" s="21" cm="1">
        <f t="array" ref="AK3">SUM(COUNTIF(J3:J33, Wertebereiche!I2:I4))</f>
        <v>0</v>
      </c>
      <c r="AL3" s="22"/>
      <c r="AM3" s="47"/>
      <c r="AN3" s="71" t="e">
        <f>INDEX(Images!$C$2:$C$8, MATCH(L3, Images!$A$2:$A$8, 0))</f>
        <v>#N/A</v>
      </c>
      <c r="AO3" s="71" t="e">
        <f>INDEX(Images!$H$2:$H$17, MATCH(J3, Images!$F$2:$F$17, 0))</f>
        <v>#N/A</v>
      </c>
      <c r="AP3" s="34" t="str">
        <f>"Number of Bowel Movements" &amp; " " &amp; "June" &amp; " " &amp; 'Year &amp; Tolerances'!D8</f>
        <v>Number of Bowel Movements June 2024</v>
      </c>
    </row>
    <row r="4" spans="2:43" ht="45" customHeight="1" x14ac:dyDescent="0.25">
      <c r="B4" s="158"/>
      <c r="C4" s="153" t="str">
        <f>Wertebereiche!J3</f>
        <v xml:space="preserve"> Type 1 </v>
      </c>
      <c r="D4" s="61"/>
      <c r="E4" s="101" t="str">
        <f>Wertebereiche!K3</f>
        <v>Separate hard lumps, like nuts, 
difficult to pass</v>
      </c>
      <c r="F4" s="82"/>
      <c r="G4" s="250">
        <f t="shared" ref="G4:G32" si="0">WEEKDAY(H4)</f>
        <v>1</v>
      </c>
      <c r="H4" s="49">
        <f>DATE('Year &amp; Tolerances'!F$1,6,Wertebereiche!L3)</f>
        <v>45445</v>
      </c>
      <c r="I4" s="50"/>
      <c r="J4" s="59"/>
      <c r="K4" s="146" t="str" cm="1">
        <f t="array" ref="K4">IFERROR(IF(ISBLANK(J4), "",INDEX(Images!$G:$G, AO4)), "")</f>
        <v/>
      </c>
      <c r="L4" s="119"/>
      <c r="M4" s="148" t="str" cm="1">
        <f t="array" ref="M4">IFERROR(INDEX(Images!$B:$B, AN4), "")</f>
        <v/>
      </c>
      <c r="N4" s="52"/>
      <c r="O4" s="69"/>
      <c r="P4" s="53"/>
      <c r="Q4" s="53"/>
      <c r="R4" s="53"/>
      <c r="S4" s="54"/>
      <c r="T4" s="54"/>
      <c r="U4" s="151" t="str" cm="1">
        <f t="array" ref="U4">IFERROR(IF(ISBLANK(T4), "", INDEX(Images!$D:$D, T4+1)), "")</f>
        <v/>
      </c>
      <c r="V4" s="51"/>
      <c r="W4" s="152" t="str" cm="1">
        <f t="array" ref="W4">IFERROR(IF(ISBLANK(V4), "", INDEX(Images!$D:$D, V4+1)), "")</f>
        <v/>
      </c>
      <c r="X4" s="67"/>
      <c r="Z4" s="333" t="str">
        <f>Wertebereiche!P6</f>
        <v>Click on a cell and select a value from the drop-down list.</v>
      </c>
      <c r="AA4" s="21">
        <v>2</v>
      </c>
      <c r="AB4" s="21" t="e">
        <f>INDEX(Wertebereiche!$T$2:$T$6, MATCH(S4, Wertebereiche!$H$2:$H$6, 0))</f>
        <v>#N/A</v>
      </c>
      <c r="AC4" s="21" t="str">
        <f t="shared" ref="AC4:AC32" si="1">IF(ISBLANK(I4),"",1)</f>
        <v/>
      </c>
      <c r="AD4" s="21"/>
      <c r="AE4" s="21" t="e">
        <f>INDEX(Wertebereiche!$U$2:$U$6, MATCH(P4, Wertebereiche!$D$2:$D$6, 0))</f>
        <v>#N/A</v>
      </c>
      <c r="AF4" s="21"/>
      <c r="AG4" s="21"/>
      <c r="AH4" s="21"/>
      <c r="AI4" s="21" t="str">
        <f>Wertebereiche!P18</f>
        <v>Type 3  or Type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6"/>
      <c r="C5" s="154" t="str">
        <f>Wertebereiche!J4</f>
        <v xml:space="preserve">Type 2 </v>
      </c>
      <c r="D5" s="29"/>
      <c r="E5" s="102" t="str">
        <f>Wertebereiche!K4</f>
        <v>Sausage like, lumpy, 
difficult to pass</v>
      </c>
      <c r="G5" s="212">
        <f t="shared" si="0"/>
        <v>2</v>
      </c>
      <c r="H5" s="41">
        <f>DATE('Year &amp; Tolerances'!F$1,6,Wertebereiche!L4)</f>
        <v>45446</v>
      </c>
      <c r="I5" s="42"/>
      <c r="J5" s="43"/>
      <c r="K5" s="145" t="str" cm="1">
        <f t="array" ref="K5">IFERROR(IF(ISBLANK(J5), "",INDEX(Images!$G:$G, AO5)), "")</f>
        <v/>
      </c>
      <c r="L5" s="118"/>
      <c r="M5" s="147" t="str" cm="1">
        <f t="array" ref="M5">IFERROR(INDEX(Images!$B:$B, AN5), "")</f>
        <v/>
      </c>
      <c r="N5" s="46"/>
      <c r="O5" s="68"/>
      <c r="P5" s="44"/>
      <c r="Q5" s="44"/>
      <c r="R5" s="44"/>
      <c r="S5" s="45"/>
      <c r="T5" s="56"/>
      <c r="U5" s="149" t="str" cm="1">
        <f t="array" ref="U5">IFERROR(IF(ISBLANK(T5), "", INDEX(Images!$D:$D, T5+1)), "")</f>
        <v/>
      </c>
      <c r="V5" s="57"/>
      <c r="W5" s="150" t="str" cm="1">
        <f t="array" ref="W5">IFERROR(IF(ISBLANK(V5), "", INDEX(Images!$D:$D, V5+1)), "")</f>
        <v/>
      </c>
      <c r="X5" s="70"/>
      <c r="Z5" s="333"/>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Type 5 - Type 7 or mushy</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6"/>
      <c r="C6" s="154" t="str">
        <f>Wertebereiche!J5</f>
        <v xml:space="preserve">Type 3 </v>
      </c>
      <c r="D6" s="29"/>
      <c r="E6" s="102" t="str">
        <f>Wertebereiche!K5</f>
        <v>Sausage like, cracks in the surface</v>
      </c>
      <c r="G6" s="250">
        <f t="shared" si="0"/>
        <v>3</v>
      </c>
      <c r="H6" s="49">
        <f>DATE('Year &amp; Tolerances'!F$1,6,Wertebereiche!L5)</f>
        <v>45447</v>
      </c>
      <c r="I6" s="50"/>
      <c r="J6" s="59"/>
      <c r="K6" s="146" t="str" cm="1">
        <f t="array" ref="K6">IFERROR(IF(ISBLANK(J6), "",INDEX(Images!$G:$G, AO6)), "")</f>
        <v/>
      </c>
      <c r="L6" s="120"/>
      <c r="M6" s="148" t="str" cm="1">
        <f t="array" ref="M6">IFERROR(INDEX(Images!$B:$B, AN6), "")</f>
        <v/>
      </c>
      <c r="N6" s="52"/>
      <c r="O6" s="69"/>
      <c r="P6" s="53"/>
      <c r="Q6" s="53"/>
      <c r="R6" s="53"/>
      <c r="S6" s="54"/>
      <c r="T6" s="54"/>
      <c r="U6" s="151" t="str" cm="1">
        <f t="array" ref="U6">IFERROR(IF(ISBLANK(T6), "", INDEX(Images!$D:$D, T6+1)), "")</f>
        <v/>
      </c>
      <c r="V6" s="51"/>
      <c r="W6" s="152"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Slippery, soft, sticky</v>
      </c>
      <c r="AJ6" s="21"/>
      <c r="AK6" s="21">
        <f>SUM(COUNTIF(J$3:J$33, Wertebereiche!I11))</f>
        <v>0</v>
      </c>
      <c r="AL6" s="21"/>
      <c r="AM6" s="48"/>
      <c r="AN6" s="71" t="e">
        <f>INDEX(Images!$C$2:$C$8, MATCH(L6, Images!$A$2:$A$8, 0))</f>
        <v>#N/A</v>
      </c>
      <c r="AO6" s="71" t="e">
        <f>INDEX(Images!$H$2:$H$17, MATCH(J6, Images!$F$2:$F$17, 0))</f>
        <v>#N/A</v>
      </c>
    </row>
    <row r="7" spans="2:43" ht="45" customHeight="1" x14ac:dyDescent="0.25">
      <c r="B7" s="156"/>
      <c r="C7" s="154" t="str">
        <f>Wertebereiche!J6</f>
        <v xml:space="preserve">Type 4  </v>
      </c>
      <c r="D7" s="29"/>
      <c r="E7" s="102" t="str">
        <f>Wertebereiche!K6</f>
        <v>Smooth &amp; soft sausage or snake</v>
      </c>
      <c r="G7" s="212">
        <f t="shared" si="0"/>
        <v>4</v>
      </c>
      <c r="H7" s="41">
        <f>DATE('Year &amp; Tolerances'!F$1,6,Wertebereiche!L6)</f>
        <v>45448</v>
      </c>
      <c r="I7" s="42"/>
      <c r="J7" s="43"/>
      <c r="K7" s="145" t="str" cm="1">
        <f t="array" ref="K7">IFERROR(IF(ISBLANK(J7), "",INDEX(Images!$G:$G, AO7)), "")</f>
        <v/>
      </c>
      <c r="L7" s="118"/>
      <c r="M7" s="147" t="str" cm="1">
        <f t="array" ref="M7">IFERROR(INDEX(Images!$B:$B, AN7), "")</f>
        <v/>
      </c>
      <c r="N7" s="46"/>
      <c r="O7" s="68"/>
      <c r="P7" s="44"/>
      <c r="Q7" s="44"/>
      <c r="R7" s="44"/>
      <c r="S7" s="45"/>
      <c r="T7" s="45"/>
      <c r="U7" s="149" t="str" cm="1">
        <f t="array" ref="U7">IFERROR(IF(ISBLANK(T7), "", INDEX(Images!$D:$D, T7+1)), "")</f>
        <v/>
      </c>
      <c r="V7" s="57"/>
      <c r="W7" s="150" t="str" cm="1">
        <f t="array" ref="W7">IFERROR(IF(ISBLANK(V7), "", INDEX(Images!$D:$D, V7+1)), "")</f>
        <v/>
      </c>
      <c r="X7" s="70"/>
      <c r="Z7" s="333" t="str">
        <f>Wertebereiche!P9</f>
        <v>Double-click on a cell to view its full contents.</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Slimy</v>
      </c>
      <c r="AJ7" s="21"/>
      <c r="AK7" s="21">
        <f>SUM(COUNTIF(J$3:J$33, Wertebereiche!I12))</f>
        <v>0</v>
      </c>
      <c r="AL7" s="21"/>
      <c r="AM7" s="48"/>
      <c r="AN7" s="71" t="e">
        <f>INDEX(Images!$C$2:$C$8, MATCH(L7, Images!$A$2:$A$8, 0))</f>
        <v>#N/A</v>
      </c>
      <c r="AO7" s="71" t="e">
        <f>INDEX(Images!$H$2:$H$17, MATCH(J7, Images!$F$2:$F$17, 0))</f>
        <v>#N/A</v>
      </c>
    </row>
    <row r="8" spans="2:43" ht="45" customHeight="1" x14ac:dyDescent="0.25">
      <c r="B8" s="156"/>
      <c r="C8" s="154" t="str">
        <f>Wertebereiche!J7</f>
        <v xml:space="preserve">Type 5  </v>
      </c>
      <c r="D8" s="29"/>
      <c r="E8" s="102" t="str">
        <f>Wertebereiche!K7</f>
        <v>Soft blos, clear-cut edges, 
easy to pass</v>
      </c>
      <c r="G8" s="250">
        <f t="shared" si="0"/>
        <v>5</v>
      </c>
      <c r="H8" s="49">
        <f>DATE('Year &amp; Tolerances'!F$1,6,Wertebereiche!L7)</f>
        <v>45449</v>
      </c>
      <c r="I8" s="50"/>
      <c r="J8" s="59"/>
      <c r="K8" s="146" t="str" cm="1">
        <f t="array" ref="K8">IFERROR(IF(ISBLANK(J8), "",INDEX(Images!$G:$G, AO8)), "")</f>
        <v/>
      </c>
      <c r="L8" s="120"/>
      <c r="M8" s="148" t="str" cm="1">
        <f t="array" ref="M8">IFERROR(INDEX(Images!$B:$B, AN8), "")</f>
        <v/>
      </c>
      <c r="N8" s="52"/>
      <c r="O8" s="69"/>
      <c r="P8" s="53"/>
      <c r="Q8" s="53"/>
      <c r="R8" s="53"/>
      <c r="S8" s="54"/>
      <c r="T8" s="54"/>
      <c r="U8" s="151" t="str" cm="1">
        <f t="array" ref="U8">IFERROR(IF(ISBLANK(T8), "", INDEX(Images!$D:$D, T8+1)), "")</f>
        <v/>
      </c>
      <c r="V8" s="51"/>
      <c r="W8" s="152" t="str" cm="1">
        <f t="array" ref="W8">IFERROR(IF(ISBLANK(V8), "", INDEX(Images!$D:$D, V8+1)), "")</f>
        <v/>
      </c>
      <c r="X8" s="67"/>
      <c r="Z8" s="333"/>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Greasy</v>
      </c>
      <c r="AJ8" s="21"/>
      <c r="AK8" s="21">
        <f>SUM(COUNTIF(J$3:J$33, Wertebereiche!I13))</f>
        <v>0</v>
      </c>
      <c r="AL8" s="21"/>
      <c r="AM8" s="48"/>
      <c r="AN8" s="71" t="e">
        <f>INDEX(Images!$C$2:$C$8, MATCH(L8, Images!$A$2:$A$8, 0))</f>
        <v>#N/A</v>
      </c>
      <c r="AO8" s="71" t="e">
        <f>INDEX(Images!$H$2:$H$17, MATCH(J8, Images!$F$2:$F$17, 0))</f>
        <v>#N/A</v>
      </c>
    </row>
    <row r="9" spans="2:43" ht="45" customHeight="1" x14ac:dyDescent="0.25">
      <c r="B9" s="156"/>
      <c r="C9" s="154" t="str">
        <f>Wertebereiche!J8</f>
        <v xml:space="preserve">Type 6  </v>
      </c>
      <c r="D9" s="29"/>
      <c r="E9" s="102" t="str">
        <f>Wertebereiche!K8</f>
        <v>Mushy consistency, ragged edges</v>
      </c>
      <c r="G9" s="212">
        <f t="shared" si="0"/>
        <v>6</v>
      </c>
      <c r="H9" s="41">
        <f>DATE('Year &amp; Tolerances'!F$1,6,Wertebereiche!L8)</f>
        <v>45450</v>
      </c>
      <c r="I9" s="42"/>
      <c r="J9" s="43"/>
      <c r="K9" s="145" t="str" cm="1">
        <f t="array" ref="K9">IFERROR(IF(ISBLANK(J9), "",INDEX(Images!$G:$G, AO9)), "")</f>
        <v/>
      </c>
      <c r="L9" s="118"/>
      <c r="M9" s="147" t="str" cm="1">
        <f t="array" ref="M9">IFERROR(INDEX(Images!$B:$B, AN9), "")</f>
        <v/>
      </c>
      <c r="N9" s="46"/>
      <c r="O9" s="68"/>
      <c r="P9" s="44"/>
      <c r="Q9" s="44"/>
      <c r="R9" s="44"/>
      <c r="S9" s="45"/>
      <c r="T9" s="45"/>
      <c r="U9" s="149" t="str" cm="1">
        <f t="array" ref="U9">IFERROR(IF(ISBLANK(T9), "", INDEX(Images!$D:$D, T9+1)), "")</f>
        <v/>
      </c>
      <c r="V9" s="57"/>
      <c r="W9" s="150"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Pen-shaped</v>
      </c>
      <c r="AJ9" s="21"/>
      <c r="AK9" s="21">
        <f>SUM(COUNTIF(J$3:J$33, Wertebereiche!I14))</f>
        <v>0</v>
      </c>
      <c r="AL9" s="21"/>
      <c r="AM9" s="48"/>
      <c r="AN9" s="71" t="e">
        <f>INDEX(Images!$C$2:$C$8, MATCH(L9, Images!$A$2:$A$8, 0))</f>
        <v>#N/A</v>
      </c>
      <c r="AO9" s="71" t="e">
        <f>INDEX(Images!$H$2:$H$17, MATCH(J9, Images!$F$2:$F$17, 0))</f>
        <v>#N/A</v>
      </c>
    </row>
    <row r="10" spans="2:43" ht="45" customHeight="1" x14ac:dyDescent="0.25">
      <c r="B10" s="157"/>
      <c r="C10" s="155" t="str">
        <f>Wertebereiche!J9</f>
        <v xml:space="preserve">Type 7  </v>
      </c>
      <c r="D10" s="85"/>
      <c r="E10" s="103" t="str">
        <f>Wertebereiche!K9</f>
        <v>Liquid consistency</v>
      </c>
      <c r="F10" s="83"/>
      <c r="G10" s="250">
        <f t="shared" si="0"/>
        <v>7</v>
      </c>
      <c r="H10" s="49">
        <f>DATE('Year &amp; Tolerances'!F$1,6,Wertebereiche!L9)</f>
        <v>45451</v>
      </c>
      <c r="I10" s="50"/>
      <c r="J10" s="59"/>
      <c r="K10" s="146" t="str" cm="1">
        <f t="array" ref="K10">IFERROR(IF(ISBLANK(J10), "",INDEX(Images!$G:$G, AO10)), "")</f>
        <v/>
      </c>
      <c r="L10" s="120"/>
      <c r="M10" s="148" t="str" cm="1">
        <f t="array" ref="M10">IFERROR(INDEX(Images!$B:$B, AN10), "")</f>
        <v/>
      </c>
      <c r="N10" s="52"/>
      <c r="O10" s="69"/>
      <c r="P10" s="53"/>
      <c r="Q10" s="53"/>
      <c r="R10" s="53"/>
      <c r="S10" s="54"/>
      <c r="T10" s="54"/>
      <c r="U10" s="151" t="str" cm="1">
        <f t="array" ref="U10">IFERROR(IF(ISBLANK(T10), "", INDEX(Images!$D:$D, T10+1)), "")</f>
        <v/>
      </c>
      <c r="V10" s="51"/>
      <c r="W10" s="152" t="str" cm="1">
        <f t="array" ref="W10">IFERROR(IF(ISBLANK(V10), "", INDEX(Images!$D:$D, V10+1)), "")</f>
        <v/>
      </c>
      <c r="X10" s="67"/>
      <c r="Z10" s="333" t="str">
        <f>Wertebereiche!P10</f>
        <v>To export or print, go to "File" and then select "Print".</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Bloody</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3"/>
      <c r="E11" s="83"/>
      <c r="F11" s="82"/>
      <c r="G11" s="212">
        <f t="shared" si="0"/>
        <v>1</v>
      </c>
      <c r="H11" s="41">
        <f>DATE('Year &amp; Tolerances'!F$1,6,Wertebereiche!L10)</f>
        <v>45452</v>
      </c>
      <c r="I11" s="42"/>
      <c r="J11" s="43"/>
      <c r="K11" s="145" t="str" cm="1">
        <f t="array" ref="K11">IFERROR(IF(ISBLANK(J11), "",INDEX(Images!$G:$G, AO11)), "")</f>
        <v/>
      </c>
      <c r="L11" s="118"/>
      <c r="M11" s="147" t="str" cm="1">
        <f t="array" ref="M11">IFERROR(INDEX(Images!$B:$B, AN11), "")</f>
        <v/>
      </c>
      <c r="N11" s="46"/>
      <c r="O11" s="68"/>
      <c r="P11" s="44"/>
      <c r="Q11" s="44"/>
      <c r="R11" s="44"/>
      <c r="S11" s="45"/>
      <c r="T11" s="45"/>
      <c r="U11" s="149" t="str" cm="1">
        <f t="array" ref="U11">IFERROR(IF(ISBLANK(T11), "", INDEX(Images!$D:$D, T11+1)), "")</f>
        <v/>
      </c>
      <c r="V11" s="57"/>
      <c r="W11" s="150" t="str" cm="1">
        <f t="array" ref="W11">IFERROR(IF(ISBLANK(V11), "", INDEX(Images!$D:$D, V11+1)), "")</f>
        <v/>
      </c>
      <c r="X11" s="70"/>
      <c r="Z11" s="333"/>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Other</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34" t="str">
        <f>Wertebereiche!P5</f>
        <v xml:space="preserve">
Type 1 and 2 = Constipation
Type 3 and 4 = Ideal stool (easy to pass)
Type 5 to 7 = Diarrhea 
</v>
      </c>
      <c r="C12" s="334"/>
      <c r="D12" s="334"/>
      <c r="E12" s="334"/>
      <c r="F12" s="82"/>
      <c r="G12" s="250">
        <f t="shared" si="0"/>
        <v>2</v>
      </c>
      <c r="H12" s="49">
        <f>DATE('Year &amp; Tolerances'!F$1,6,Wertebereiche!L11)</f>
        <v>45453</v>
      </c>
      <c r="I12" s="50"/>
      <c r="J12" s="59"/>
      <c r="K12" s="146" t="str" cm="1">
        <f t="array" ref="K12">IFERROR(IF(ISBLANK(J12), "",INDEX(Images!$G:$G, AO12)), "")</f>
        <v/>
      </c>
      <c r="L12" s="120"/>
      <c r="M12" s="148" t="str" cm="1">
        <f t="array" ref="M12">IFERROR(INDEX(Images!$B:$B, AN12), "")</f>
        <v/>
      </c>
      <c r="N12" s="52"/>
      <c r="O12" s="69"/>
      <c r="P12" s="53"/>
      <c r="Q12" s="53"/>
      <c r="R12" s="53"/>
      <c r="S12" s="54"/>
      <c r="T12" s="54"/>
      <c r="U12" s="151" t="str" cm="1">
        <f t="array" ref="U12">IFERROR(IF(ISBLANK(T12), "", INDEX(Images!$D:$D, T12+1)), "")</f>
        <v/>
      </c>
      <c r="V12" s="51"/>
      <c r="W12" s="152"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34"/>
      <c r="C13" s="334"/>
      <c r="D13" s="334"/>
      <c r="E13" s="334"/>
      <c r="F13" s="82"/>
      <c r="G13" s="212">
        <f t="shared" si="0"/>
        <v>3</v>
      </c>
      <c r="H13" s="41">
        <f>DATE('Year &amp; Tolerances'!F$1,6,Wertebereiche!L12)</f>
        <v>45454</v>
      </c>
      <c r="I13" s="42"/>
      <c r="J13" s="43"/>
      <c r="K13" s="145" t="str" cm="1">
        <f t="array" ref="K13">IFERROR(IF(ISBLANK(J13), "",INDEX(Images!$G:$G, AO13)), "")</f>
        <v/>
      </c>
      <c r="L13" s="118"/>
      <c r="M13" s="147" t="str" cm="1">
        <f t="array" ref="M13">IFERROR(INDEX(Images!$B:$B, AN13), "")</f>
        <v/>
      </c>
      <c r="N13" s="46"/>
      <c r="O13" s="68"/>
      <c r="P13" s="44"/>
      <c r="Q13" s="44"/>
      <c r="R13" s="44"/>
      <c r="S13" s="45"/>
      <c r="T13" s="45"/>
      <c r="U13" s="149" t="str" cm="1">
        <f t="array" ref="U13">IFERROR(IF(ISBLANK(T13), "", INDEX(Images!$D:$D, T13+1)), "")</f>
        <v/>
      </c>
      <c r="V13" s="57"/>
      <c r="W13" s="150"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50">
        <f t="shared" si="0"/>
        <v>4</v>
      </c>
      <c r="H14" s="49">
        <f>DATE('Year &amp; Tolerances'!F$1,6,Wertebereiche!L13)</f>
        <v>45455</v>
      </c>
      <c r="I14" s="50"/>
      <c r="J14" s="59"/>
      <c r="K14" s="146" t="str" cm="1">
        <f t="array" ref="K14">IFERROR(IF(ISBLANK(J14), "",INDEX(Images!$G:$G, AO14)), "")</f>
        <v/>
      </c>
      <c r="L14" s="120"/>
      <c r="M14" s="148" t="str" cm="1">
        <f t="array" ref="M14">IFERROR(INDEX(Images!$B:$B, AN14), "")</f>
        <v/>
      </c>
      <c r="N14" s="52"/>
      <c r="O14" s="69"/>
      <c r="P14" s="53"/>
      <c r="Q14" s="53"/>
      <c r="R14" s="53"/>
      <c r="S14" s="54"/>
      <c r="T14" s="54"/>
      <c r="U14" s="151" t="str" cm="1">
        <f t="array" ref="U14">IFERROR(IF(ISBLANK(T14), "", INDEX(Images!$D:$D, T14+1)), "")</f>
        <v/>
      </c>
      <c r="V14" s="51"/>
      <c r="W14" s="152"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12">
        <f t="shared" si="0"/>
        <v>5</v>
      </c>
      <c r="H15" s="41">
        <f>DATE('Year &amp; Tolerances'!F$1,6,Wertebereiche!L14)</f>
        <v>45456</v>
      </c>
      <c r="I15" s="42"/>
      <c r="J15" s="43"/>
      <c r="K15" s="145" t="str" cm="1">
        <f t="array" ref="K15">IFERROR(IF(ISBLANK(J15), "",INDEX(Images!$G:$G, AO15)), "")</f>
        <v/>
      </c>
      <c r="L15" s="118"/>
      <c r="M15" s="147" t="str" cm="1">
        <f t="array" ref="M15">IFERROR(INDEX(Images!$B:$B, AN15), "")</f>
        <v/>
      </c>
      <c r="N15" s="46"/>
      <c r="O15" s="68"/>
      <c r="P15" s="44"/>
      <c r="Q15" s="44"/>
      <c r="R15" s="44"/>
      <c r="S15" s="45"/>
      <c r="T15" s="45"/>
      <c r="U15" s="149" t="str" cm="1">
        <f t="array" ref="U15">IFERROR(IF(ISBLANK(T15), "", INDEX(Images!$D:$D, T15+1)), "")</f>
        <v/>
      </c>
      <c r="V15" s="57"/>
      <c r="W15" s="150"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50">
        <f t="shared" si="0"/>
        <v>6</v>
      </c>
      <c r="H16" s="49">
        <f>DATE('Year &amp; Tolerances'!F$1,6,Wertebereiche!L15)</f>
        <v>45457</v>
      </c>
      <c r="I16" s="50"/>
      <c r="J16" s="59"/>
      <c r="K16" s="146" t="str" cm="1">
        <f t="array" ref="K16">IFERROR(IF(ISBLANK(J16), "",INDEX(Images!$G:$G, AO16)), "")</f>
        <v/>
      </c>
      <c r="L16" s="120"/>
      <c r="M16" s="148" t="str" cm="1">
        <f t="array" ref="M16">IFERROR(INDEX(Images!$B:$B, AN16), "")</f>
        <v/>
      </c>
      <c r="N16" s="52"/>
      <c r="O16" s="69"/>
      <c r="P16" s="53"/>
      <c r="Q16" s="53"/>
      <c r="R16" s="53"/>
      <c r="S16" s="54"/>
      <c r="T16" s="54"/>
      <c r="U16" s="151" t="str" cm="1">
        <f t="array" ref="U16">IFERROR(IF(ISBLANK(T16), "", INDEX(Images!$D:$D, T16+1)), "")</f>
        <v/>
      </c>
      <c r="V16" s="51"/>
      <c r="W16" s="152"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12">
        <f t="shared" si="0"/>
        <v>7</v>
      </c>
      <c r="H17" s="41">
        <f>DATE('Year &amp; Tolerances'!F$1,6,Wertebereiche!L16)</f>
        <v>45458</v>
      </c>
      <c r="I17" s="42"/>
      <c r="J17" s="43"/>
      <c r="K17" s="145" t="str" cm="1">
        <f t="array" ref="K17">IFERROR(IF(ISBLANK(J17), "",INDEX(Images!$G:$G, AO17)), "")</f>
        <v/>
      </c>
      <c r="L17" s="118"/>
      <c r="M17" s="147" t="str" cm="1">
        <f t="array" ref="M17">IFERROR(INDEX(Images!$B:$B, AN17), "")</f>
        <v/>
      </c>
      <c r="N17" s="46"/>
      <c r="O17" s="68"/>
      <c r="P17" s="44"/>
      <c r="Q17" s="44"/>
      <c r="R17" s="44"/>
      <c r="S17" s="45"/>
      <c r="T17" s="45"/>
      <c r="U17" s="149" t="str" cm="1">
        <f t="array" ref="U17">IFERROR(IF(ISBLANK(T17), "", INDEX(Images!$D:$D, T17+1)), "")</f>
        <v/>
      </c>
      <c r="V17" s="57"/>
      <c r="W17" s="150"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50">
        <f t="shared" si="0"/>
        <v>1</v>
      </c>
      <c r="H18" s="49">
        <f>DATE('Year &amp; Tolerances'!F$1,6,Wertebereiche!L17)</f>
        <v>45459</v>
      </c>
      <c r="I18" s="50"/>
      <c r="J18" s="59"/>
      <c r="K18" s="146" t="str" cm="1">
        <f t="array" ref="K18">IFERROR(IF(ISBLANK(J18), "",INDEX(Images!$G:$G, AO18)), "")</f>
        <v/>
      </c>
      <c r="L18" s="120"/>
      <c r="M18" s="148" t="str" cm="1">
        <f t="array" ref="M18">IFERROR(INDEX(Images!$B:$B, AN18), "")</f>
        <v/>
      </c>
      <c r="N18" s="52"/>
      <c r="O18" s="69"/>
      <c r="P18" s="53"/>
      <c r="Q18" s="53"/>
      <c r="R18" s="53"/>
      <c r="S18" s="54"/>
      <c r="T18" s="54"/>
      <c r="U18" s="151" t="str" cm="1">
        <f t="array" ref="U18">IFERROR(IF(ISBLANK(T18), "", INDEX(Images!$D:$D, T18+1)), "")</f>
        <v/>
      </c>
      <c r="V18" s="51"/>
      <c r="W18" s="152"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12">
        <f t="shared" si="0"/>
        <v>2</v>
      </c>
      <c r="H19" s="41">
        <f>DATE('Year &amp; Tolerances'!F$1,6,Wertebereiche!L18)</f>
        <v>45460</v>
      </c>
      <c r="I19" s="42"/>
      <c r="J19" s="43"/>
      <c r="K19" s="145" t="str" cm="1">
        <f t="array" ref="K19">IFERROR(IF(ISBLANK(J19), "",INDEX(Images!$G:$G, AO19)), "")</f>
        <v/>
      </c>
      <c r="L19" s="118"/>
      <c r="M19" s="147" t="str" cm="1">
        <f t="array" ref="M19">IFERROR(INDEX(Images!$B:$B, AN19), "")</f>
        <v/>
      </c>
      <c r="N19" s="46"/>
      <c r="O19" s="68"/>
      <c r="P19" s="44"/>
      <c r="Q19" s="44"/>
      <c r="R19" s="44"/>
      <c r="S19" s="45"/>
      <c r="T19" s="45"/>
      <c r="U19" s="149" t="str" cm="1">
        <f t="array" ref="U19">IFERROR(IF(ISBLANK(T19), "", INDEX(Images!$D:$D, T19+1)), "")</f>
        <v/>
      </c>
      <c r="V19" s="57"/>
      <c r="W19" s="150"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32"/>
      <c r="D20" s="332"/>
      <c r="E20" s="332"/>
      <c r="F20" s="84"/>
      <c r="G20" s="250">
        <f t="shared" si="0"/>
        <v>3</v>
      </c>
      <c r="H20" s="49">
        <f>DATE('Year &amp; Tolerances'!F$1,6,Wertebereiche!L19)</f>
        <v>45461</v>
      </c>
      <c r="I20" s="50"/>
      <c r="J20" s="59"/>
      <c r="K20" s="146" t="str" cm="1">
        <f t="array" ref="K20">IFERROR(IF(ISBLANK(J20), "",INDEX(Images!$G:$G, AO20)), "")</f>
        <v/>
      </c>
      <c r="L20" s="120"/>
      <c r="M20" s="148" t="str" cm="1">
        <f t="array" ref="M20">IFERROR(INDEX(Images!$B:$B, AN20), "")</f>
        <v/>
      </c>
      <c r="N20" s="52"/>
      <c r="O20" s="69"/>
      <c r="P20" s="53"/>
      <c r="Q20" s="53"/>
      <c r="R20" s="53"/>
      <c r="S20" s="54"/>
      <c r="T20" s="54"/>
      <c r="U20" s="151" t="str" cm="1">
        <f t="array" ref="U20">IFERROR(IF(ISBLANK(T20), "", INDEX(Images!$D:$D, T20+1)), "")</f>
        <v/>
      </c>
      <c r="V20" s="51"/>
      <c r="W20" s="152"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12">
        <f t="shared" si="0"/>
        <v>4</v>
      </c>
      <c r="H21" s="41">
        <f>DATE('Year &amp; Tolerances'!F$1,6,Wertebereiche!L20)</f>
        <v>45462</v>
      </c>
      <c r="I21" s="42"/>
      <c r="J21" s="43"/>
      <c r="K21" s="145" t="str" cm="1">
        <f t="array" ref="K21">IFERROR(IF(ISBLANK(J21), "",INDEX(Images!$G:$G, AO21)), "")</f>
        <v/>
      </c>
      <c r="L21" s="118"/>
      <c r="M21" s="147" t="str" cm="1">
        <f t="array" ref="M21">IFERROR(INDEX(Images!$B:$B, AN21), "")</f>
        <v/>
      </c>
      <c r="N21" s="46"/>
      <c r="O21" s="68"/>
      <c r="P21" s="44"/>
      <c r="Q21" s="44"/>
      <c r="R21" s="44"/>
      <c r="S21" s="45"/>
      <c r="T21" s="45"/>
      <c r="U21" s="149" t="str" cm="1">
        <f t="array" ref="U21">IFERROR(IF(ISBLANK(T21), "", INDEX(Images!$D:$D, T21+1)), "")</f>
        <v/>
      </c>
      <c r="V21" s="57"/>
      <c r="W21" s="150"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50">
        <f t="shared" si="0"/>
        <v>5</v>
      </c>
      <c r="H22" s="49">
        <f>DATE('Year &amp; Tolerances'!F$1,6,Wertebereiche!L21)</f>
        <v>45463</v>
      </c>
      <c r="I22" s="50"/>
      <c r="J22" s="59"/>
      <c r="K22" s="146" t="str" cm="1">
        <f t="array" ref="K22">IFERROR(IF(ISBLANK(J22), "",INDEX(Images!$G:$G, AO22)), "")</f>
        <v/>
      </c>
      <c r="L22" s="120"/>
      <c r="M22" s="148" t="str" cm="1">
        <f t="array" ref="M22">IFERROR(INDEX(Images!$B:$B, AN22), "")</f>
        <v/>
      </c>
      <c r="N22" s="52"/>
      <c r="O22" s="69"/>
      <c r="P22" s="53"/>
      <c r="Q22" s="53"/>
      <c r="R22" s="53"/>
      <c r="S22" s="54"/>
      <c r="T22" s="54"/>
      <c r="U22" s="151" t="str" cm="1">
        <f t="array" ref="U22">IFERROR(IF(ISBLANK(T22), "", INDEX(Images!$D:$D, T22+1)), "")</f>
        <v/>
      </c>
      <c r="V22" s="51"/>
      <c r="W22" s="152"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12">
        <f t="shared" si="0"/>
        <v>6</v>
      </c>
      <c r="H23" s="41">
        <f>DATE('Year &amp; Tolerances'!F$1,6,Wertebereiche!L22)</f>
        <v>45464</v>
      </c>
      <c r="I23" s="42"/>
      <c r="J23" s="43"/>
      <c r="K23" s="145" t="str" cm="1">
        <f t="array" ref="K23">IFERROR(IF(ISBLANK(J23), "",INDEX(Images!$G:$G, AO23)), "")</f>
        <v/>
      </c>
      <c r="L23" s="118"/>
      <c r="M23" s="147" t="str" cm="1">
        <f t="array" ref="M23">IFERROR(INDEX(Images!$B:$B, AN23), "")</f>
        <v/>
      </c>
      <c r="N23" s="46"/>
      <c r="O23" s="68"/>
      <c r="P23" s="44"/>
      <c r="Q23" s="44"/>
      <c r="R23" s="44"/>
      <c r="S23" s="45"/>
      <c r="T23" s="45"/>
      <c r="U23" s="149" t="str" cm="1">
        <f t="array" ref="U23">IFERROR(IF(ISBLANK(T23), "", INDEX(Images!$D:$D, T23+1)), "")</f>
        <v/>
      </c>
      <c r="V23" s="57"/>
      <c r="W23" s="150"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50">
        <f t="shared" si="0"/>
        <v>7</v>
      </c>
      <c r="H24" s="49">
        <f>DATE('Year &amp; Tolerances'!F$1,6,Wertebereiche!L23)</f>
        <v>45465</v>
      </c>
      <c r="I24" s="50"/>
      <c r="J24" s="59"/>
      <c r="K24" s="146" t="str" cm="1">
        <f t="array" ref="K24">IFERROR(IF(ISBLANK(J24), "",INDEX(Images!$G:$G, AO24)), "")</f>
        <v/>
      </c>
      <c r="L24" s="120"/>
      <c r="M24" s="148" t="str" cm="1">
        <f t="array" ref="M24">IFERROR(INDEX(Images!$B:$B, AN24), "")</f>
        <v/>
      </c>
      <c r="N24" s="52"/>
      <c r="O24" s="69"/>
      <c r="P24" s="53"/>
      <c r="Q24" s="53"/>
      <c r="R24" s="53"/>
      <c r="S24" s="54"/>
      <c r="T24" s="54"/>
      <c r="U24" s="151" t="str" cm="1">
        <f t="array" ref="U24">IFERROR(IF(ISBLANK(T24), "", INDEX(Images!$D:$D, T24+1)), "")</f>
        <v/>
      </c>
      <c r="V24" s="51"/>
      <c r="W24" s="152"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12">
        <f t="shared" si="0"/>
        <v>1</v>
      </c>
      <c r="H25" s="41">
        <f>DATE('Year &amp; Tolerances'!F$1,6,Wertebereiche!L24)</f>
        <v>45466</v>
      </c>
      <c r="I25" s="42"/>
      <c r="J25" s="43"/>
      <c r="K25" s="145" t="str" cm="1">
        <f t="array" ref="K25">IFERROR(IF(ISBLANK(J25), "",INDEX(Images!$G:$G, AO25)), "")</f>
        <v/>
      </c>
      <c r="L25" s="118"/>
      <c r="M25" s="147" t="str" cm="1">
        <f t="array" ref="M25">IFERROR(INDEX(Images!$B:$B, AN25), "")</f>
        <v/>
      </c>
      <c r="N25" s="46"/>
      <c r="O25" s="68"/>
      <c r="P25" s="44"/>
      <c r="Q25" s="44"/>
      <c r="R25" s="44"/>
      <c r="S25" s="45"/>
      <c r="T25" s="45"/>
      <c r="U25" s="149" t="str" cm="1">
        <f t="array" ref="U25">IFERROR(IF(ISBLANK(T25), "", INDEX(Images!$D:$D, T25+1)), "")</f>
        <v/>
      </c>
      <c r="V25" s="57"/>
      <c r="W25" s="150"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50">
        <f t="shared" si="0"/>
        <v>2</v>
      </c>
      <c r="H26" s="49">
        <f>DATE('Year &amp; Tolerances'!F$1,6,Wertebereiche!L25)</f>
        <v>45467</v>
      </c>
      <c r="I26" s="50"/>
      <c r="J26" s="59"/>
      <c r="K26" s="146" t="str" cm="1">
        <f t="array" ref="K26">IFERROR(IF(ISBLANK(J26), "",INDEX(Images!$G:$G, AO26)), "")</f>
        <v/>
      </c>
      <c r="L26" s="120"/>
      <c r="M26" s="148" t="str" cm="1">
        <f t="array" ref="M26">IFERROR(INDEX(Images!$B:$B, AN26), "")</f>
        <v/>
      </c>
      <c r="N26" s="52"/>
      <c r="O26" s="69"/>
      <c r="P26" s="53"/>
      <c r="Q26" s="53"/>
      <c r="R26" s="53"/>
      <c r="S26" s="54"/>
      <c r="T26" s="54"/>
      <c r="U26" s="151" t="str" cm="1">
        <f t="array" ref="U26">IFERROR(IF(ISBLANK(T26), "", INDEX(Images!$D:$D, T26+1)), "")</f>
        <v/>
      </c>
      <c r="V26" s="51"/>
      <c r="W26" s="152"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12">
        <f t="shared" si="0"/>
        <v>3</v>
      </c>
      <c r="H27" s="41">
        <f>DATE('Year &amp; Tolerances'!F$1,6,Wertebereiche!L26)</f>
        <v>45468</v>
      </c>
      <c r="I27" s="42"/>
      <c r="J27" s="43"/>
      <c r="K27" s="145" t="str" cm="1">
        <f t="array" ref="K27">IFERROR(IF(ISBLANK(J27), "",INDEX(Images!$G:$G, AO27)), "")</f>
        <v/>
      </c>
      <c r="L27" s="118"/>
      <c r="M27" s="147" t="str" cm="1">
        <f t="array" ref="M27">IFERROR(INDEX(Images!$B:$B, AN27), "")</f>
        <v/>
      </c>
      <c r="N27" s="46"/>
      <c r="O27" s="68"/>
      <c r="P27" s="44"/>
      <c r="Q27" s="44"/>
      <c r="R27" s="44"/>
      <c r="S27" s="45"/>
      <c r="T27" s="45"/>
      <c r="U27" s="149" t="str" cm="1">
        <f t="array" ref="U27">IFERROR(IF(ISBLANK(T27), "", INDEX(Images!$D:$D, T27+1)), "")</f>
        <v/>
      </c>
      <c r="V27" s="57"/>
      <c r="W27" s="150"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50">
        <f t="shared" si="0"/>
        <v>4</v>
      </c>
      <c r="H28" s="49">
        <f>DATE('Year &amp; Tolerances'!F$1,6,Wertebereiche!L27)</f>
        <v>45469</v>
      </c>
      <c r="I28" s="50"/>
      <c r="J28" s="59"/>
      <c r="K28" s="146" t="str" cm="1">
        <f t="array" ref="K28">IFERROR(IF(ISBLANK(J28), "",INDEX(Images!$G:$G, AO28)), "")</f>
        <v/>
      </c>
      <c r="L28" s="120"/>
      <c r="M28" s="148" t="str" cm="1">
        <f t="array" ref="M28">IFERROR(INDEX(Images!$B:$B, AN28), "")</f>
        <v/>
      </c>
      <c r="N28" s="52"/>
      <c r="O28" s="69"/>
      <c r="P28" s="53"/>
      <c r="Q28" s="53"/>
      <c r="R28" s="53"/>
      <c r="S28" s="54"/>
      <c r="T28" s="54"/>
      <c r="U28" s="151" t="str" cm="1">
        <f t="array" ref="U28">IFERROR(IF(ISBLANK(T28), "", INDEX(Images!$D:$D, T28+1)), "")</f>
        <v/>
      </c>
      <c r="V28" s="51"/>
      <c r="W28" s="152"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12">
        <f t="shared" si="0"/>
        <v>5</v>
      </c>
      <c r="H29" s="41">
        <f>DATE('Year &amp; Tolerances'!F$1,6,Wertebereiche!L28)</f>
        <v>45470</v>
      </c>
      <c r="I29" s="42"/>
      <c r="J29" s="43"/>
      <c r="K29" s="145" t="str" cm="1">
        <f t="array" ref="K29">IFERROR(IF(ISBLANK(J29), "",INDEX(Images!$G:$G, AO29)), "")</f>
        <v/>
      </c>
      <c r="L29" s="118"/>
      <c r="M29" s="147" t="str" cm="1">
        <f t="array" ref="M29">IFERROR(INDEX(Images!$B:$B, AN29), "")</f>
        <v/>
      </c>
      <c r="N29" s="46"/>
      <c r="O29" s="68"/>
      <c r="P29" s="44"/>
      <c r="Q29" s="44"/>
      <c r="R29" s="44"/>
      <c r="S29" s="45"/>
      <c r="T29" s="45"/>
      <c r="U29" s="149" t="str" cm="1">
        <f t="array" ref="U29">IFERROR(IF(ISBLANK(T29), "", INDEX(Images!$D:$D, T29+1)), "")</f>
        <v/>
      </c>
      <c r="V29" s="57"/>
      <c r="W29" s="150"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50">
        <f t="shared" si="0"/>
        <v>6</v>
      </c>
      <c r="H30" s="49">
        <f>DATE('Year &amp; Tolerances'!F$1,6,Wertebereiche!L29)</f>
        <v>45471</v>
      </c>
      <c r="I30" s="50"/>
      <c r="J30" s="59"/>
      <c r="K30" s="146" t="str" cm="1">
        <f t="array" ref="K30">IFERROR(IF(ISBLANK(J30), "",INDEX(Images!$G:$G, AO30)), "")</f>
        <v/>
      </c>
      <c r="L30" s="120"/>
      <c r="M30" s="148" t="str" cm="1">
        <f t="array" ref="M30">IFERROR(INDEX(Images!$B:$B, AN30), "")</f>
        <v/>
      </c>
      <c r="N30" s="52"/>
      <c r="O30" s="69"/>
      <c r="P30" s="53"/>
      <c r="Q30" s="53"/>
      <c r="R30" s="53"/>
      <c r="S30" s="54"/>
      <c r="T30" s="54"/>
      <c r="U30" s="151" t="str" cm="1">
        <f t="array" ref="U30">IFERROR(IF(ISBLANK(T30), "", INDEX(Images!$D:$D, T30+1)), "")</f>
        <v/>
      </c>
      <c r="V30" s="51"/>
      <c r="W30" s="152"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12">
        <f t="shared" si="0"/>
        <v>7</v>
      </c>
      <c r="H31" s="41">
        <f>DATE('Year &amp; Tolerances'!F$1,6,Wertebereiche!L30)</f>
        <v>45472</v>
      </c>
      <c r="I31" s="42"/>
      <c r="J31" s="43"/>
      <c r="K31" s="145" t="str" cm="1">
        <f t="array" ref="K31">IFERROR(IF(ISBLANK(J31), "",INDEX(Images!$G:$G, AO31)), "")</f>
        <v/>
      </c>
      <c r="L31" s="118"/>
      <c r="M31" s="147" t="str" cm="1">
        <f t="array" ref="M31">IFERROR(INDEX(Images!$B:$B, AN31), "")</f>
        <v/>
      </c>
      <c r="N31" s="46"/>
      <c r="O31" s="68"/>
      <c r="P31" s="44"/>
      <c r="Q31" s="44"/>
      <c r="R31" s="44"/>
      <c r="S31" s="45"/>
      <c r="T31" s="45"/>
      <c r="U31" s="149" t="str" cm="1">
        <f t="array" ref="U31">IFERROR(IF(ISBLANK(T31), "", INDEX(Images!$D:$D, T31+1)), "")</f>
        <v/>
      </c>
      <c r="V31" s="43"/>
      <c r="W31" s="150"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50">
        <f t="shared" si="0"/>
        <v>1</v>
      </c>
      <c r="H32" s="49">
        <f>DATE('Year &amp; Tolerances'!F$1,6,Wertebereiche!L31)</f>
        <v>45473</v>
      </c>
      <c r="I32" s="50"/>
      <c r="J32" s="59"/>
      <c r="K32" s="146" t="str" cm="1">
        <f t="array" ref="K32">IFERROR(IF(ISBLANK(J32), "",INDEX(Images!$G:$G, AO32)), "")</f>
        <v/>
      </c>
      <c r="L32" s="120"/>
      <c r="M32" s="148" t="str" cm="1">
        <f t="array" ref="M32">IFERROR(INDEX(Images!$B:$B, AN32), "")</f>
        <v/>
      </c>
      <c r="N32" s="52"/>
      <c r="O32" s="69"/>
      <c r="P32" s="53"/>
      <c r="Q32" s="53"/>
      <c r="R32" s="53"/>
      <c r="S32" s="59"/>
      <c r="T32" s="59"/>
      <c r="U32" s="151" t="str" cm="1">
        <f t="array" ref="U32">IFERROR(IF(ISBLANK(T32), "", INDEX(Images!$D:$D, T32+1)), "")</f>
        <v/>
      </c>
      <c r="V32" s="51"/>
      <c r="W32" s="152"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31" ht="30" customHeight="1" x14ac:dyDescent="0.65">
      <c r="C33" s="27"/>
      <c r="D33" s="27"/>
      <c r="G33" s="65"/>
      <c r="I33" s="29"/>
      <c r="J33" s="29"/>
      <c r="K33" s="29"/>
      <c r="L33" s="29"/>
      <c r="M33" s="29"/>
      <c r="N33" s="29"/>
      <c r="O33" s="62"/>
      <c r="P33" s="100"/>
      <c r="Q33" s="62"/>
      <c r="R33" s="62"/>
      <c r="S33" s="62"/>
      <c r="T33" s="62"/>
      <c r="U33" s="62"/>
      <c r="AA33" s="19" t="s">
        <v>51</v>
      </c>
      <c r="AB33" s="19" t="e" cm="1">
        <f t="array" ref="AB33">ROUND(AVERAGE(IF(ISERROR(AB3:AB32), "", AB3:AB32)), 1)</f>
        <v>#DIV/0!</v>
      </c>
      <c r="AC33" s="19">
        <f>SUM(AC3:AC32)</f>
        <v>0</v>
      </c>
      <c r="AE33" s="19" t="str" cm="1">
        <f t="array" ref="AE33">IFERROR(ROUND(AVERAGE(IF(ISERROR(AE3:AE32), "", AE3:AE32)), 0),"-")</f>
        <v>-</v>
      </c>
    </row>
    <row r="34" spans="3:31" ht="30" customHeight="1" x14ac:dyDescent="0.65">
      <c r="C34" s="27"/>
      <c r="D34" s="27"/>
    </row>
    <row r="35" spans="3:31" ht="30" customHeight="1" x14ac:dyDescent="0.65">
      <c r="C35" s="27"/>
      <c r="D35" s="27"/>
    </row>
    <row r="36" spans="3:31" ht="30" customHeight="1" x14ac:dyDescent="0.65">
      <c r="C36" s="27"/>
      <c r="D36" s="27"/>
    </row>
    <row r="37" spans="3:31" ht="30" customHeight="1" x14ac:dyDescent="0.65">
      <c r="C37" s="27"/>
      <c r="D37" s="27"/>
      <c r="H37" s="64"/>
    </row>
    <row r="38" spans="3:31" ht="30" customHeight="1" x14ac:dyDescent="0.65">
      <c r="C38" s="27"/>
      <c r="D38" s="27"/>
      <c r="G38" s="65"/>
      <c r="H38" s="65"/>
      <c r="I38" s="29"/>
    </row>
    <row r="39" spans="3:31" ht="20.100000000000001" customHeight="1" x14ac:dyDescent="0.65">
      <c r="C39" s="27"/>
      <c r="D39" s="27"/>
    </row>
    <row r="40" spans="3:31" ht="20.100000000000001" customHeight="1" x14ac:dyDescent="0.65">
      <c r="C40" s="27"/>
      <c r="D40" s="27"/>
    </row>
    <row r="41" spans="3:31" ht="20.100000000000001" customHeight="1" x14ac:dyDescent="0.65">
      <c r="C41" s="27"/>
      <c r="D41" s="27"/>
    </row>
    <row r="42" spans="3:31" ht="20.100000000000001" customHeight="1" x14ac:dyDescent="0.65">
      <c r="C42" s="27"/>
      <c r="D42" s="27"/>
    </row>
    <row r="43" spans="3:31" ht="20.100000000000001" customHeight="1" x14ac:dyDescent="0.65">
      <c r="C43" s="27"/>
      <c r="D43" s="27"/>
    </row>
    <row r="44" spans="3:31" ht="20.100000000000001" customHeight="1" x14ac:dyDescent="0.65">
      <c r="C44" s="27"/>
      <c r="D44" s="27"/>
    </row>
    <row r="45" spans="3:31" ht="20.100000000000001" customHeight="1" x14ac:dyDescent="0.65">
      <c r="C45" s="27"/>
      <c r="D45" s="27"/>
      <c r="G45" s="76"/>
      <c r="H45" s="76"/>
      <c r="I45" s="76"/>
      <c r="J45" s="76"/>
      <c r="K45" s="76"/>
      <c r="L45" s="66"/>
    </row>
    <row r="46" spans="3:31" ht="30" customHeight="1" x14ac:dyDescent="0.65">
      <c r="C46" s="27"/>
      <c r="D46" s="27"/>
      <c r="G46" s="37" t="str">
        <f>Wertebereiche!P7</f>
        <v>Average physical condition</v>
      </c>
      <c r="H46" s="37"/>
      <c r="I46" s="37"/>
      <c r="J46" s="37"/>
      <c r="K46" s="37"/>
      <c r="L46" s="58" t="str">
        <f>IFERROR(ROUND(IF(SUM(T3:T32)&gt;0,AVERAGE(T3:T32),""),0),"-")</f>
        <v>-</v>
      </c>
    </row>
    <row r="47" spans="3:31" ht="30" customHeight="1" x14ac:dyDescent="0.65">
      <c r="C47" s="27"/>
      <c r="D47" s="27"/>
      <c r="G47" s="37" t="str">
        <f>Wertebereiche!P8</f>
        <v>Average mental condition</v>
      </c>
      <c r="H47" s="37"/>
      <c r="I47" s="37"/>
      <c r="J47" s="37"/>
      <c r="K47" s="37"/>
      <c r="L47" s="58" t="str">
        <f>IFERROR(ROUND(IF(SUM(V3:V32)&gt;0,AVERAGE(V3:V32),"-"),0),"-")</f>
        <v>-</v>
      </c>
    </row>
    <row r="48" spans="3:31" ht="30" customHeight="1" x14ac:dyDescent="0.65">
      <c r="C48" s="27"/>
      <c r="D48" s="27"/>
      <c r="G48" s="65" t="str">
        <f>Wertebereiche!P12</f>
        <v>Average sleep duration per day in hours</v>
      </c>
      <c r="H48" s="65"/>
      <c r="I48" s="65"/>
      <c r="J48" s="65"/>
      <c r="K48" s="65"/>
      <c r="L48" s="29" t="str">
        <f>IFERROR(AF3, "-")</f>
        <v>-</v>
      </c>
    </row>
    <row r="49" spans="3:12" ht="30" customHeight="1" x14ac:dyDescent="0.65">
      <c r="C49" s="27"/>
      <c r="D49" s="27"/>
      <c r="G49" s="65" t="str">
        <f>Wertebereiche!P14</f>
        <v>Average number of stool per day</v>
      </c>
      <c r="H49" s="65"/>
      <c r="I49" s="65"/>
      <c r="J49" s="65"/>
      <c r="K49" s="65"/>
      <c r="L49" s="29" t="str">
        <f>IFERROR(AG3, "-")</f>
        <v>-</v>
      </c>
    </row>
    <row r="50" spans="3:12" ht="30" customHeight="1" x14ac:dyDescent="0.65">
      <c r="C50" s="27"/>
      <c r="D50" s="27"/>
      <c r="G50" s="65" t="str">
        <f>Wertebereiche!P16</f>
        <v>Number of FMT this month</v>
      </c>
      <c r="H50" s="65"/>
      <c r="I50" s="65"/>
      <c r="J50" s="65"/>
      <c r="L50" s="29">
        <f>COUNTIF(I3:I32,Wertebereiche!B2)</f>
        <v>0</v>
      </c>
    </row>
    <row r="51" spans="3:12" ht="30" customHeight="1" x14ac:dyDescent="0.65">
      <c r="C51" s="27"/>
      <c r="D51" s="27"/>
    </row>
    <row r="52" spans="3:12" ht="30" customHeight="1" x14ac:dyDescent="0.65">
      <c r="C52" s="27"/>
      <c r="D52" s="27"/>
    </row>
    <row r="53" spans="3:12" ht="30" customHeight="1" x14ac:dyDescent="0.65">
      <c r="C53" s="27"/>
      <c r="D53" s="27"/>
    </row>
    <row r="54" spans="3:12" ht="20.100000000000001"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sheetData>
  <sheetProtection algorithmName="SHA-512" hashValue="3cMhlKIUKsW1Fa34Xpj5JuQewzi8/d3KbK2B5UvlibH3DoGU5QXoItSwod3EE/VA/t/chx45o62F4lTz1ev4bg==" saltValue="0mtXvyc1tqRVx42oYUjVtw==" spinCount="100000" sheet="1" objects="1" scenarios="1"/>
  <mergeCells count="12">
    <mergeCell ref="C20:E20"/>
    <mergeCell ref="B12:E13"/>
    <mergeCell ref="V1:W1"/>
    <mergeCell ref="B3:E3"/>
    <mergeCell ref="Z4:Z5"/>
    <mergeCell ref="Z7:Z8"/>
    <mergeCell ref="Z10:Z11"/>
    <mergeCell ref="B2:E2"/>
    <mergeCell ref="B1:E1"/>
    <mergeCell ref="J1:K1"/>
    <mergeCell ref="L1:M1"/>
    <mergeCell ref="T1:U1"/>
  </mergeCells>
  <conditionalFormatting sqref="B1 A1:A2 F1:XFD2 A3:XFD1048576">
    <cfRule type="expression" dxfId="11" priority="2">
      <formula>TRUE=$AQ$2</formula>
    </cfRule>
  </conditionalFormatting>
  <conditionalFormatting sqref="B2">
    <cfRule type="expression" dxfId="10"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2 M3:M32 U3:U32" xr:uid="{B627CC4F-AC63-4D56-A51F-AC4E516B257E}"/>
    <dataValidation allowBlank="1" showInputMessage="1" showErrorMessage="1" errorTitle="EIngabefehler" error="Bitte wähle einen Wert aus der Liste aus. Klicke dazu in die Zelle und anschließend auf den Pfeil neben der Zelle um die Liste zu öffnen." sqref="W3:W32" xr:uid="{E5C1554A-1AAF-4181-B296-83BD5BCD1D97}"/>
    <dataValidation type="list" allowBlank="1" showInputMessage="1" showErrorMessage="1" sqref="I33" xr:uid="{6C9E9052-73D7-46DA-888F-36956402BC10}">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errorTitle="Input error" error="Please select a value from the list. To do this, click on the cell and then on the arrow next to the cell to open the list." xr:uid="{EE7B0F35-3E9C-41EE-ADFB-1F18608E38FD}">
          <x14:formula1>
            <xm:f>Wertebereiche!$F$2:$F$28</xm:f>
          </x14:formula1>
          <xm:sqref>Q3:Q32</xm:sqref>
        </x14:dataValidation>
        <x14:dataValidation type="list" allowBlank="1" showInputMessage="1" showErrorMessage="1" errorTitle="Input error" error="Please select a value from the list. To do this, click on the cell and then on the arrow next to the cell to open the list." xr:uid="{0C2FCEBB-C8DF-4F20-8291-CE3F80B2421B}">
          <x14:formula1>
            <xm:f>Images!$F$2:$F$17</xm:f>
          </x14:formula1>
          <xm:sqref>J3:J32</xm:sqref>
        </x14:dataValidation>
        <x14:dataValidation type="list" allowBlank="1" showInputMessage="1" showErrorMessage="1" errorTitle="Input error" error="Please select a value from the list. To do this, click on the cell and then on the arrow next to the cell to open the list." xr:uid="{32DB7080-3BE2-4CFE-8D8C-14D830CEE73B}">
          <x14:formula1>
            <xm:f>Images!$A$2:$A$9</xm:f>
          </x14:formula1>
          <xm:sqref>L3:L32</xm:sqref>
        </x14:dataValidation>
        <x14:dataValidation type="list" allowBlank="1" showInputMessage="1" showErrorMessage="1" errorTitle="Input error" error="Please select a value from the list. To do this, click on the cell and then on the arrow next to the cell to open the list." xr:uid="{5D6B3EA3-89D4-433E-84E9-D041738ADF5E}">
          <x14:formula1>
            <xm:f>Wertebereiche!$E$2:$E$12</xm:f>
          </x14:formula1>
          <xm:sqref>V3:V32 T3:T32</xm:sqref>
        </x14:dataValidation>
        <x14:dataValidation type="list" allowBlank="1" showInputMessage="1" showErrorMessage="1" errorTitle="Input error" error="Please select a value from the list. To do this, click on the cell and then on the arrow next to the cell to open the list." xr:uid="{F374FC95-4BCB-4990-B485-2DC4C17420D4}">
          <x14:formula1>
            <xm:f>Wertebereiche!$C$2:$C$23</xm:f>
          </x14:formula1>
          <xm:sqref>N3:N32</xm:sqref>
        </x14:dataValidation>
        <x14:dataValidation type="list" allowBlank="1" showInputMessage="1" showErrorMessage="1" errorTitle="Input error" error="Please select a value from the list. To do this, click on the cell and then on the arrow next to the cell to open the list." xr:uid="{FEE08DBE-2782-4AFA-9879-18F9611B6DD2}">
          <x14:formula1>
            <xm:f>Wertebereiche!$G$2:$G$5</xm:f>
          </x14:formula1>
          <xm:sqref>R3:R32</xm:sqref>
        </x14:dataValidation>
        <x14:dataValidation type="list" allowBlank="1" showInputMessage="1" showErrorMessage="1" errorTitle="Input error" error="Please select a value from the list. To do this, click on the cell and then on the arrow next to the cell to open the list." xr:uid="{4F3009C2-5A1A-4CC2-B51B-CBFA0F2B249F}">
          <x14:formula1>
            <xm:f>Wertebereiche!$B$2:$B$3</xm:f>
          </x14:formula1>
          <xm:sqref>I3:I32</xm:sqref>
        </x14:dataValidation>
        <x14:dataValidation type="list" allowBlank="1" showInputMessage="1" showErrorMessage="1" errorTitle="Input error" error="Please select a value from the list. To do this, click on the cell and then on the arrow next to the cell to open the list." xr:uid="{AA3FCC8F-1C21-4E98-9C71-D415F4BDC369}">
          <x14:formula1>
            <xm:f>Wertebereiche!$H$2:$H$7</xm:f>
          </x14:formula1>
          <xm:sqref>S3:S32</xm:sqref>
        </x14:dataValidation>
        <x14:dataValidation type="list" allowBlank="1" showInputMessage="1" showErrorMessage="1" errorTitle="Input error" error="Please select a value from the list. To do this, click on the cell and then on the arrow next to the cell to open the list." xr:uid="{6CE546AF-B932-49F7-977B-4B571BCB931B}">
          <x14:formula1>
            <xm:f>Wertebereiche!$D$2:$D$7</xm:f>
          </x14:formula1>
          <xm:sqref>P3:P32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5756A-C009-4A29-A0D9-DFB6C30F83A3}">
  <sheetPr codeName="Tabelle14">
    <pageSetUpPr autoPageBreaks="0"/>
  </sheetPr>
  <dimension ref="B1:AQ96"/>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7109375" style="34" hidden="1" customWidth="1"/>
    <col min="43" max="43" width="22.140625" style="34" hidden="1" customWidth="1"/>
    <col min="44" max="16384" width="11.42578125" style="34"/>
  </cols>
  <sheetData>
    <row r="1" spans="2:43" ht="30" customHeight="1" thickBot="1" x14ac:dyDescent="0.3">
      <c r="B1" s="331">
        <f>H3</f>
        <v>45474</v>
      </c>
      <c r="C1" s="331"/>
      <c r="D1" s="331"/>
      <c r="E1" s="331"/>
      <c r="F1" s="28"/>
      <c r="H1" s="30" t="str">
        <f>Wertebereiche!A2</f>
        <v>Date</v>
      </c>
      <c r="I1" s="31" t="str">
        <f>Wertebereiche!A3</f>
        <v>FMT</v>
      </c>
      <c r="J1" s="326" t="str">
        <f>Wertebereiche!A4</f>
        <v>Stool type</v>
      </c>
      <c r="K1" s="327"/>
      <c r="L1" s="326" t="str">
        <f>Wertebereiche!A5</f>
        <v>Stool color</v>
      </c>
      <c r="M1" s="327"/>
      <c r="N1" s="31" t="str">
        <f>Wertebereiche!A6</f>
        <v>Stool number</v>
      </c>
      <c r="O1" s="32" t="str">
        <f>Wertebereiche!A7</f>
        <v>Symptoms</v>
      </c>
      <c r="P1" s="32" t="str">
        <f>Wertebereiche!D1</f>
        <v>Symptoms severity </v>
      </c>
      <c r="Q1" s="32" t="str">
        <f>Wertebereiche!A9</f>
        <v>Sleep in hours</v>
      </c>
      <c r="R1" s="32" t="str">
        <f>Wertebereiche!A10</f>
        <v>Sleep quality</v>
      </c>
      <c r="S1" s="32" t="str">
        <f>Wertebereiche!A11</f>
        <v>Stress</v>
      </c>
      <c r="T1" s="328" t="str">
        <f>Wertebereiche!A13</f>
        <v>Physical condition</v>
      </c>
      <c r="U1" s="329"/>
      <c r="V1" s="328" t="str">
        <f>Wertebereiche!A12</f>
        <v>Mental condition</v>
      </c>
      <c r="W1" s="329"/>
      <c r="X1" s="33" t="str">
        <f>Wertebereiche!A14</f>
        <v>Comments</v>
      </c>
      <c r="AA1" s="18" t="s">
        <v>41</v>
      </c>
      <c r="AB1" s="18" t="s">
        <v>42</v>
      </c>
      <c r="AC1" s="18" t="s">
        <v>43</v>
      </c>
      <c r="AD1" s="18" t="s">
        <v>44</v>
      </c>
      <c r="AE1" s="18" t="s">
        <v>45</v>
      </c>
      <c r="AF1" s="18" t="str">
        <f>Wertebereiche!P12</f>
        <v>Average sleep duration per day in hours</v>
      </c>
      <c r="AG1" s="18" t="str">
        <f>Wertebereiche!P14</f>
        <v>Average number of stool per day</v>
      </c>
      <c r="AH1" s="18" t="str">
        <f>Wertebereiche!P16</f>
        <v>Number of FMT this month</v>
      </c>
      <c r="AI1" s="18" t="s">
        <v>46</v>
      </c>
      <c r="AJ1" s="18"/>
      <c r="AK1" s="18" t="s">
        <v>47</v>
      </c>
      <c r="AL1" s="18" t="s">
        <v>48</v>
      </c>
      <c r="AM1" s="35"/>
      <c r="AN1" s="18" t="s">
        <v>49</v>
      </c>
      <c r="AO1" s="18" t="s">
        <v>50</v>
      </c>
      <c r="AP1" s="34" t="s">
        <v>261</v>
      </c>
      <c r="AQ1" s="19" t="s">
        <v>311</v>
      </c>
    </row>
    <row r="2" spans="2:43" ht="51.95" customHeight="1" x14ac:dyDescent="0.7">
      <c r="B2" s="330" t="str">
        <f>Wertebereiche!P90</f>
        <v>This month is before the start of your diary! To change, go to "Year &amp; Tolerances".</v>
      </c>
      <c r="C2" s="330"/>
      <c r="D2" s="330"/>
      <c r="E2" s="330"/>
      <c r="F2" s="36"/>
      <c r="I2" s="37" t="str">
        <f>Wertebereiche!P3</f>
        <v>The stool type should be selected based on the worst bowel movement of the day</v>
      </c>
      <c r="J2" s="38"/>
      <c r="K2" s="121"/>
      <c r="L2" s="38"/>
      <c r="M2" s="38"/>
      <c r="N2" s="38"/>
      <c r="O2" s="39"/>
      <c r="P2" s="40"/>
      <c r="Q2" s="39"/>
      <c r="R2" s="39"/>
      <c r="S2" s="39"/>
      <c r="T2" s="37" t="str">
        <f>Wertebereiche!P4</f>
        <v>Condition:  1 = very bad    10 = very good</v>
      </c>
      <c r="U2" s="37"/>
      <c r="V2" s="37"/>
      <c r="W2" s="37"/>
      <c r="AP2" s="34" t="str">
        <f>"Condition &amp; Stress" &amp; " " &amp; "July" &amp; " " &amp; 'Year &amp; Tolerances'!D8</f>
        <v>Condition &amp; Stress July 2024</v>
      </c>
      <c r="AQ2" s="29" t="e">
        <f>MONTH(H3)&lt;MONTH("1"&amp;'Year &amp; Tolerances'!D11)</f>
        <v>#VALUE!</v>
      </c>
    </row>
    <row r="3" spans="2:43" ht="45" customHeight="1" x14ac:dyDescent="0.25">
      <c r="B3" s="325" t="str">
        <f>Wertebereiche!J2</f>
        <v>Bristol stool scale</v>
      </c>
      <c r="C3" s="325"/>
      <c r="D3" s="325"/>
      <c r="E3" s="325"/>
      <c r="G3" s="212">
        <f>WEEKDAY(H3)</f>
        <v>2</v>
      </c>
      <c r="H3" s="41">
        <f>DATE('Year &amp; Tolerances'!F$1,7,Wertebereiche!L2)</f>
        <v>45474</v>
      </c>
      <c r="I3" s="42"/>
      <c r="J3" s="43"/>
      <c r="K3" s="145" t="str" cm="1">
        <f t="array" ref="K3">IFERROR(IF(ISBLANK(J3), "",INDEX(Images!$G:$G, AO3)), "")</f>
        <v/>
      </c>
      <c r="L3" s="118"/>
      <c r="M3" s="147" t="str" cm="1">
        <f t="array" ref="M3">IFERROR(INDEX(Images!$B:$B, AN3), "")</f>
        <v/>
      </c>
      <c r="N3" s="42"/>
      <c r="O3" s="68" t="s">
        <v>54</v>
      </c>
      <c r="P3" s="44"/>
      <c r="Q3" s="44"/>
      <c r="R3" s="44"/>
      <c r="S3" s="45"/>
      <c r="T3" s="45"/>
      <c r="U3" s="149" t="str" cm="1">
        <f t="array" ref="U3">IFERROR(IF(ISBLANK(T3), "", INDEX(Images!$D:$D, T3+1)), "")</f>
        <v/>
      </c>
      <c r="V3" s="43"/>
      <c r="W3" s="150" t="str" cm="1">
        <f t="array" ref="W3">IFERROR(IF(ISBLANK(V3), "", INDEX(Images!$D:$D, V3+1)), "")</f>
        <v/>
      </c>
      <c r="X3" s="70" t="s">
        <v>271</v>
      </c>
      <c r="Z3" s="58" t="str">
        <f>Wertebereiche!A16</f>
        <v>Hints</v>
      </c>
      <c r="AA3" s="21">
        <v>1</v>
      </c>
      <c r="AB3" s="21" t="e">
        <f>INDEX(Wertebereiche!$T$2:$T$6, MATCH(S3, Wertebereiche!$H$2:$H$6, 0))</f>
        <v>#N/A</v>
      </c>
      <c r="AC3" s="21" t="str">
        <f>IF(ISBLANK(I3),"",1)</f>
        <v/>
      </c>
      <c r="AD3" s="21"/>
      <c r="AE3" s="21" t="e">
        <f>INDEX(Wertebereiche!$U$2:$U$6, MATCH(P3, Wertebereiche!$D$2:$D$6, 0))</f>
        <v>#N/A</v>
      </c>
      <c r="AF3" s="21" t="e" cm="1">
        <f t="array" ref="AF3">ROUND(AVERAGE(IF(ISNUMBER(Q3:Q33),Q3:Q33,"")),1)</f>
        <v>#DIV/0!</v>
      </c>
      <c r="AG3" s="21" t="e" cm="1">
        <f t="array" ref="AG3">ROUND(AVERAGE(IF(ISNUMBER(N3:N33),N3:N33,"")),1)</f>
        <v>#DIV/0!</v>
      </c>
      <c r="AH3" s="21" t="b">
        <f>IF(COUNTIF(I3:I33, "&lt;&gt;") = 0, FALSE, COUNTIF(I3:I33, Wertebereiche!B2))</f>
        <v>0</v>
      </c>
      <c r="AI3" s="21" t="str">
        <f>Wertebereiche!P17</f>
        <v>None, Type 1 or Type 2</v>
      </c>
      <c r="AJ3" s="21"/>
      <c r="AK3" s="21" cm="1">
        <f t="array" ref="AK3">SUM(COUNTIF(J3:J33, Wertebereiche!I2:I4))</f>
        <v>0</v>
      </c>
      <c r="AL3" s="22"/>
      <c r="AM3" s="47"/>
      <c r="AN3" s="71" t="e">
        <f>INDEX(Images!$C$2:$C$8, MATCH(L3, Images!$A$2:$A$8, 0))</f>
        <v>#N/A</v>
      </c>
      <c r="AO3" s="71" t="e">
        <f>INDEX(Images!$H$2:$H$17, MATCH(J3, Images!$F$2:$F$17, 0))</f>
        <v>#N/A</v>
      </c>
      <c r="AP3" s="34" t="str">
        <f>"Number of Bowel Movements" &amp; " " &amp; "July" &amp; " " &amp; 'Year &amp; Tolerances'!D8</f>
        <v>Number of Bowel Movements July 2024</v>
      </c>
    </row>
    <row r="4" spans="2:43" ht="45" customHeight="1" x14ac:dyDescent="0.25">
      <c r="B4" s="158"/>
      <c r="C4" s="153" t="str">
        <f>Wertebereiche!J3</f>
        <v xml:space="preserve"> Type 1 </v>
      </c>
      <c r="D4" s="61"/>
      <c r="E4" s="101" t="str">
        <f>Wertebereiche!K3</f>
        <v>Separate hard lumps, like nuts, 
difficult to pass</v>
      </c>
      <c r="F4" s="82"/>
      <c r="G4" s="250">
        <f t="shared" ref="G4:G33" si="0">WEEKDAY(H4)</f>
        <v>3</v>
      </c>
      <c r="H4" s="49">
        <f>DATE('Year &amp; Tolerances'!F$1,7,Wertebereiche!L3)</f>
        <v>45475</v>
      </c>
      <c r="I4" s="50"/>
      <c r="J4" s="59"/>
      <c r="K4" s="146" t="str" cm="1">
        <f t="array" ref="K4">IFERROR(IF(ISBLANK(J4), "",INDEX(Images!$G:$G, AO4)), "")</f>
        <v/>
      </c>
      <c r="L4" s="119"/>
      <c r="M4" s="148" t="str" cm="1">
        <f t="array" ref="M4">IFERROR(INDEX(Images!$B:$B, AN4), "")</f>
        <v/>
      </c>
      <c r="N4" s="52"/>
      <c r="O4" s="69"/>
      <c r="P4" s="53"/>
      <c r="Q4" s="53"/>
      <c r="R4" s="53"/>
      <c r="S4" s="54"/>
      <c r="T4" s="54"/>
      <c r="U4" s="151" t="str" cm="1">
        <f t="array" ref="U4">IFERROR(IF(ISBLANK(T4), "", INDEX(Images!$D:$D, T4+1)), "")</f>
        <v/>
      </c>
      <c r="V4" s="51"/>
      <c r="W4" s="152" t="str" cm="1">
        <f t="array" ref="W4">IFERROR(IF(ISBLANK(V4), "", INDEX(Images!$D:$D, V4+1)), "")</f>
        <v/>
      </c>
      <c r="X4" s="67"/>
      <c r="Z4" s="333" t="str">
        <f>Wertebereiche!P6</f>
        <v>Click on a cell and select a value from the drop-down list.</v>
      </c>
      <c r="AA4" s="21">
        <v>2</v>
      </c>
      <c r="AB4" s="21" t="e">
        <f>INDEX(Wertebereiche!$T$2:$T$6, MATCH(S4, Wertebereiche!$H$2:$H$6, 0))</f>
        <v>#N/A</v>
      </c>
      <c r="AC4" s="21" t="str">
        <f t="shared" ref="AC4:AC33" si="1">IF(ISBLANK(I4),"",1)</f>
        <v/>
      </c>
      <c r="AD4" s="21"/>
      <c r="AE4" s="21" t="e">
        <f>INDEX(Wertebereiche!$U$2:$U$6, MATCH(P4, Wertebereiche!$D$2:$D$6, 0))</f>
        <v>#N/A</v>
      </c>
      <c r="AF4" s="21"/>
      <c r="AG4" s="21"/>
      <c r="AH4" s="21"/>
      <c r="AI4" s="21" t="str">
        <f>Wertebereiche!P18</f>
        <v>Type 3  or Type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6"/>
      <c r="C5" s="154" t="str">
        <f>Wertebereiche!J4</f>
        <v xml:space="preserve">Type 2 </v>
      </c>
      <c r="D5" s="29"/>
      <c r="E5" s="102" t="str">
        <f>Wertebereiche!K4</f>
        <v>Sausage like, lumpy, 
difficult to pass</v>
      </c>
      <c r="G5" s="212">
        <f t="shared" si="0"/>
        <v>4</v>
      </c>
      <c r="H5" s="41">
        <f>DATE('Year &amp; Tolerances'!F$1,7,Wertebereiche!L4)</f>
        <v>45476</v>
      </c>
      <c r="I5" s="42"/>
      <c r="J5" s="43"/>
      <c r="K5" s="145" t="str" cm="1">
        <f t="array" ref="K5">IFERROR(IF(ISBLANK(J5), "",INDEX(Images!$G:$G, AO5)), "")</f>
        <v/>
      </c>
      <c r="L5" s="118"/>
      <c r="M5" s="147" t="str" cm="1">
        <f t="array" ref="M5">IFERROR(INDEX(Images!$B:$B, AN5), "")</f>
        <v/>
      </c>
      <c r="N5" s="46"/>
      <c r="O5" s="68"/>
      <c r="P5" s="44"/>
      <c r="Q5" s="44"/>
      <c r="R5" s="44"/>
      <c r="S5" s="45"/>
      <c r="T5" s="56"/>
      <c r="U5" s="149" t="str" cm="1">
        <f t="array" ref="U5">IFERROR(IF(ISBLANK(T5), "", INDEX(Images!$D:$D, T5+1)), "")</f>
        <v/>
      </c>
      <c r="V5" s="57"/>
      <c r="W5" s="150" t="str" cm="1">
        <f t="array" ref="W5">IFERROR(IF(ISBLANK(V5), "", INDEX(Images!$D:$D, V5+1)), "")</f>
        <v/>
      </c>
      <c r="X5" s="70"/>
      <c r="Z5" s="333"/>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Type 5 - Type 7 or mushy</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6"/>
      <c r="C6" s="154" t="str">
        <f>Wertebereiche!J5</f>
        <v xml:space="preserve">Type 3 </v>
      </c>
      <c r="D6" s="29"/>
      <c r="E6" s="102" t="str">
        <f>Wertebereiche!K5</f>
        <v>Sausage like, cracks in the surface</v>
      </c>
      <c r="G6" s="250">
        <f t="shared" si="0"/>
        <v>5</v>
      </c>
      <c r="H6" s="49">
        <f>DATE('Year &amp; Tolerances'!F$1,7,Wertebereiche!L5)</f>
        <v>45477</v>
      </c>
      <c r="I6" s="50"/>
      <c r="J6" s="59"/>
      <c r="K6" s="146" t="str" cm="1">
        <f t="array" ref="K6">IFERROR(IF(ISBLANK(J6), "",INDEX(Images!$G:$G, AO6)), "")</f>
        <v/>
      </c>
      <c r="L6" s="120"/>
      <c r="M6" s="148" t="str" cm="1">
        <f t="array" ref="M6">IFERROR(INDEX(Images!$B:$B, AN6), "")</f>
        <v/>
      </c>
      <c r="N6" s="52"/>
      <c r="O6" s="69"/>
      <c r="P6" s="53"/>
      <c r="Q6" s="53"/>
      <c r="R6" s="53"/>
      <c r="S6" s="54"/>
      <c r="T6" s="54"/>
      <c r="U6" s="151" t="str" cm="1">
        <f t="array" ref="U6">IFERROR(IF(ISBLANK(T6), "", INDEX(Images!$D:$D, T6+1)), "")</f>
        <v/>
      </c>
      <c r="V6" s="51"/>
      <c r="W6" s="152"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Slippery, soft, sticky</v>
      </c>
      <c r="AJ6" s="21"/>
      <c r="AK6" s="21">
        <f>SUM(COUNTIF(J$3:J$33, Wertebereiche!I11))</f>
        <v>0</v>
      </c>
      <c r="AL6" s="21"/>
      <c r="AM6" s="48"/>
      <c r="AN6" s="71" t="e">
        <f>INDEX(Images!$C$2:$C$8, MATCH(L6, Images!$A$2:$A$8, 0))</f>
        <v>#N/A</v>
      </c>
      <c r="AO6" s="71" t="e">
        <f>INDEX(Images!$H$2:$H$17, MATCH(J6, Images!$F$2:$F$17, 0))</f>
        <v>#N/A</v>
      </c>
    </row>
    <row r="7" spans="2:43" ht="45" customHeight="1" x14ac:dyDescent="0.25">
      <c r="B7" s="156"/>
      <c r="C7" s="154" t="str">
        <f>Wertebereiche!J6</f>
        <v xml:space="preserve">Type 4  </v>
      </c>
      <c r="D7" s="29"/>
      <c r="E7" s="102" t="str">
        <f>Wertebereiche!K6</f>
        <v>Smooth &amp; soft sausage or snake</v>
      </c>
      <c r="G7" s="212">
        <f t="shared" si="0"/>
        <v>6</v>
      </c>
      <c r="H7" s="41">
        <f>DATE('Year &amp; Tolerances'!F$1,7,Wertebereiche!L6)</f>
        <v>45478</v>
      </c>
      <c r="I7" s="42"/>
      <c r="J7" s="43"/>
      <c r="K7" s="145" t="str" cm="1">
        <f t="array" ref="K7">IFERROR(IF(ISBLANK(J7), "",INDEX(Images!$G:$G, AO7)), "")</f>
        <v/>
      </c>
      <c r="L7" s="118"/>
      <c r="M7" s="147" t="str" cm="1">
        <f t="array" ref="M7">IFERROR(INDEX(Images!$B:$B, AN7), "")</f>
        <v/>
      </c>
      <c r="N7" s="46"/>
      <c r="O7" s="68"/>
      <c r="P7" s="44"/>
      <c r="Q7" s="44"/>
      <c r="R7" s="44"/>
      <c r="S7" s="45"/>
      <c r="T7" s="45"/>
      <c r="U7" s="149" t="str" cm="1">
        <f t="array" ref="U7">IFERROR(IF(ISBLANK(T7), "", INDEX(Images!$D:$D, T7+1)), "")</f>
        <v/>
      </c>
      <c r="V7" s="57"/>
      <c r="W7" s="150" t="str" cm="1">
        <f t="array" ref="W7">IFERROR(IF(ISBLANK(V7), "", INDEX(Images!$D:$D, V7+1)), "")</f>
        <v/>
      </c>
      <c r="X7" s="70"/>
      <c r="Z7" s="333" t="str">
        <f>Wertebereiche!P9</f>
        <v>Double-click on a cell to view its full contents.</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Slimy</v>
      </c>
      <c r="AJ7" s="21"/>
      <c r="AK7" s="21">
        <f>SUM(COUNTIF(J$3:J$33, Wertebereiche!I12))</f>
        <v>0</v>
      </c>
      <c r="AL7" s="21"/>
      <c r="AM7" s="48"/>
      <c r="AN7" s="71" t="e">
        <f>INDEX(Images!$C$2:$C$8, MATCH(L7, Images!$A$2:$A$8, 0))</f>
        <v>#N/A</v>
      </c>
      <c r="AO7" s="71" t="e">
        <f>INDEX(Images!$H$2:$H$17, MATCH(J7, Images!$F$2:$F$17, 0))</f>
        <v>#N/A</v>
      </c>
    </row>
    <row r="8" spans="2:43" ht="45" customHeight="1" x14ac:dyDescent="0.25">
      <c r="B8" s="156"/>
      <c r="C8" s="154" t="str">
        <f>Wertebereiche!J7</f>
        <v xml:space="preserve">Type 5  </v>
      </c>
      <c r="D8" s="29"/>
      <c r="E8" s="102" t="str">
        <f>Wertebereiche!K7</f>
        <v>Soft blos, clear-cut edges, 
easy to pass</v>
      </c>
      <c r="G8" s="250">
        <f t="shared" si="0"/>
        <v>7</v>
      </c>
      <c r="H8" s="49">
        <f>DATE('Year &amp; Tolerances'!F$1,7,Wertebereiche!L7)</f>
        <v>45479</v>
      </c>
      <c r="I8" s="50"/>
      <c r="J8" s="59"/>
      <c r="K8" s="146" t="str" cm="1">
        <f t="array" ref="K8">IFERROR(IF(ISBLANK(J8), "",INDEX(Images!$G:$G, AO8)), "")</f>
        <v/>
      </c>
      <c r="L8" s="120"/>
      <c r="M8" s="148" t="str" cm="1">
        <f t="array" ref="M8">IFERROR(INDEX(Images!$B:$B, AN8), "")</f>
        <v/>
      </c>
      <c r="N8" s="52"/>
      <c r="O8" s="69"/>
      <c r="P8" s="53"/>
      <c r="Q8" s="53"/>
      <c r="R8" s="53"/>
      <c r="S8" s="54"/>
      <c r="T8" s="54"/>
      <c r="U8" s="151" t="str" cm="1">
        <f t="array" ref="U8">IFERROR(IF(ISBLANK(T8), "", INDEX(Images!$D:$D, T8+1)), "")</f>
        <v/>
      </c>
      <c r="V8" s="51"/>
      <c r="W8" s="152" t="str" cm="1">
        <f t="array" ref="W8">IFERROR(IF(ISBLANK(V8), "", INDEX(Images!$D:$D, V8+1)), "")</f>
        <v/>
      </c>
      <c r="X8" s="67"/>
      <c r="Z8" s="333"/>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Greasy</v>
      </c>
      <c r="AJ8" s="21"/>
      <c r="AK8" s="21">
        <f>SUM(COUNTIF(J$3:J$33, Wertebereiche!I13))</f>
        <v>0</v>
      </c>
      <c r="AL8" s="21"/>
      <c r="AM8" s="48"/>
      <c r="AN8" s="71" t="e">
        <f>INDEX(Images!$C$2:$C$8, MATCH(L8, Images!$A$2:$A$8, 0))</f>
        <v>#N/A</v>
      </c>
      <c r="AO8" s="71" t="e">
        <f>INDEX(Images!$H$2:$H$17, MATCH(J8, Images!$F$2:$F$17, 0))</f>
        <v>#N/A</v>
      </c>
    </row>
    <row r="9" spans="2:43" ht="45" customHeight="1" x14ac:dyDescent="0.25">
      <c r="B9" s="156"/>
      <c r="C9" s="154" t="str">
        <f>Wertebereiche!J8</f>
        <v xml:space="preserve">Type 6  </v>
      </c>
      <c r="D9" s="29"/>
      <c r="E9" s="102" t="str">
        <f>Wertebereiche!K8</f>
        <v>Mushy consistency, ragged edges</v>
      </c>
      <c r="G9" s="212">
        <f t="shared" si="0"/>
        <v>1</v>
      </c>
      <c r="H9" s="41">
        <f>DATE('Year &amp; Tolerances'!F$1,7,Wertebereiche!L8)</f>
        <v>45480</v>
      </c>
      <c r="I9" s="42"/>
      <c r="J9" s="43"/>
      <c r="K9" s="145" t="str" cm="1">
        <f t="array" ref="K9">IFERROR(IF(ISBLANK(J9), "",INDEX(Images!$G:$G, AO9)), "")</f>
        <v/>
      </c>
      <c r="L9" s="118"/>
      <c r="M9" s="147" t="str" cm="1">
        <f t="array" ref="M9">IFERROR(INDEX(Images!$B:$B, AN9), "")</f>
        <v/>
      </c>
      <c r="N9" s="46"/>
      <c r="O9" s="68"/>
      <c r="P9" s="44"/>
      <c r="Q9" s="44"/>
      <c r="R9" s="44"/>
      <c r="S9" s="45"/>
      <c r="T9" s="45"/>
      <c r="U9" s="149" t="str" cm="1">
        <f t="array" ref="U9">IFERROR(IF(ISBLANK(T9), "", INDEX(Images!$D:$D, T9+1)), "")</f>
        <v/>
      </c>
      <c r="V9" s="57"/>
      <c r="W9" s="150"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Pen-shaped</v>
      </c>
      <c r="AJ9" s="21"/>
      <c r="AK9" s="21">
        <f>SUM(COUNTIF(J$3:J$33, Wertebereiche!I14))</f>
        <v>0</v>
      </c>
      <c r="AL9" s="21"/>
      <c r="AM9" s="48"/>
      <c r="AN9" s="71" t="e">
        <f>INDEX(Images!$C$2:$C$8, MATCH(L9, Images!$A$2:$A$8, 0))</f>
        <v>#N/A</v>
      </c>
      <c r="AO9" s="71" t="e">
        <f>INDEX(Images!$H$2:$H$17, MATCH(J9, Images!$F$2:$F$17, 0))</f>
        <v>#N/A</v>
      </c>
    </row>
    <row r="10" spans="2:43" ht="45" customHeight="1" x14ac:dyDescent="0.25">
      <c r="B10" s="157"/>
      <c r="C10" s="155" t="str">
        <f>Wertebereiche!J9</f>
        <v xml:space="preserve">Type 7  </v>
      </c>
      <c r="D10" s="85"/>
      <c r="E10" s="103" t="str">
        <f>Wertebereiche!K9</f>
        <v>Liquid consistency</v>
      </c>
      <c r="F10" s="83"/>
      <c r="G10" s="250">
        <f t="shared" si="0"/>
        <v>2</v>
      </c>
      <c r="H10" s="49">
        <f>DATE('Year &amp; Tolerances'!F$1,7,Wertebereiche!L9)</f>
        <v>45481</v>
      </c>
      <c r="I10" s="50"/>
      <c r="J10" s="59"/>
      <c r="K10" s="146" t="str" cm="1">
        <f t="array" ref="K10">IFERROR(IF(ISBLANK(J10), "",INDEX(Images!$G:$G, AO10)), "")</f>
        <v/>
      </c>
      <c r="L10" s="120"/>
      <c r="M10" s="148" t="str" cm="1">
        <f t="array" ref="M10">IFERROR(INDEX(Images!$B:$B, AN10), "")</f>
        <v/>
      </c>
      <c r="N10" s="52"/>
      <c r="O10" s="69"/>
      <c r="P10" s="53"/>
      <c r="Q10" s="53"/>
      <c r="R10" s="53"/>
      <c r="S10" s="54"/>
      <c r="T10" s="54"/>
      <c r="U10" s="151" t="str" cm="1">
        <f t="array" ref="U10">IFERROR(IF(ISBLANK(T10), "", INDEX(Images!$D:$D, T10+1)), "")</f>
        <v/>
      </c>
      <c r="V10" s="51"/>
      <c r="W10" s="152" t="str" cm="1">
        <f t="array" ref="W10">IFERROR(IF(ISBLANK(V10), "", INDEX(Images!$D:$D, V10+1)), "")</f>
        <v/>
      </c>
      <c r="X10" s="67"/>
      <c r="Z10" s="333" t="str">
        <f>Wertebereiche!P10</f>
        <v>To export or print, go to "File" and then select "Print".</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Bloody</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3"/>
      <c r="E11" s="83"/>
      <c r="F11" s="82"/>
      <c r="G11" s="212">
        <f t="shared" si="0"/>
        <v>3</v>
      </c>
      <c r="H11" s="41">
        <f>DATE('Year &amp; Tolerances'!F$1,7,Wertebereiche!L10)</f>
        <v>45482</v>
      </c>
      <c r="I11" s="42"/>
      <c r="J11" s="43"/>
      <c r="K11" s="145" t="str" cm="1">
        <f t="array" ref="K11">IFERROR(IF(ISBLANK(J11), "",INDEX(Images!$G:$G, AO11)), "")</f>
        <v/>
      </c>
      <c r="L11" s="118"/>
      <c r="M11" s="147" t="str" cm="1">
        <f t="array" ref="M11">IFERROR(INDEX(Images!$B:$B, AN11), "")</f>
        <v/>
      </c>
      <c r="N11" s="46"/>
      <c r="O11" s="68"/>
      <c r="P11" s="44"/>
      <c r="Q11" s="44"/>
      <c r="R11" s="44"/>
      <c r="S11" s="45"/>
      <c r="T11" s="45"/>
      <c r="U11" s="149" t="str" cm="1">
        <f t="array" ref="U11">IFERROR(IF(ISBLANK(T11), "", INDEX(Images!$D:$D, T11+1)), "")</f>
        <v/>
      </c>
      <c r="V11" s="57"/>
      <c r="W11" s="150" t="str" cm="1">
        <f t="array" ref="W11">IFERROR(IF(ISBLANK(V11), "", INDEX(Images!$D:$D, V11+1)), "")</f>
        <v/>
      </c>
      <c r="X11" s="70"/>
      <c r="Z11" s="333"/>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Other</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34" t="str">
        <f>Wertebereiche!P5</f>
        <v xml:space="preserve">
Type 1 and 2 = Constipation
Type 3 and 4 = Ideal stool (easy to pass)
Type 5 to 7 = Diarrhea 
</v>
      </c>
      <c r="C12" s="334"/>
      <c r="D12" s="334"/>
      <c r="E12" s="334"/>
      <c r="F12" s="82"/>
      <c r="G12" s="250">
        <f t="shared" si="0"/>
        <v>4</v>
      </c>
      <c r="H12" s="49">
        <f>DATE('Year &amp; Tolerances'!F$1,7,Wertebereiche!L11)</f>
        <v>45483</v>
      </c>
      <c r="I12" s="50"/>
      <c r="J12" s="59"/>
      <c r="K12" s="146" t="str" cm="1">
        <f t="array" ref="K12">IFERROR(IF(ISBLANK(J12), "",INDEX(Images!$G:$G, AO12)), "")</f>
        <v/>
      </c>
      <c r="L12" s="120"/>
      <c r="M12" s="148" t="str" cm="1">
        <f t="array" ref="M12">IFERROR(INDEX(Images!$B:$B, AN12), "")</f>
        <v/>
      </c>
      <c r="N12" s="52"/>
      <c r="O12" s="69"/>
      <c r="P12" s="53"/>
      <c r="Q12" s="53"/>
      <c r="R12" s="53"/>
      <c r="S12" s="54"/>
      <c r="T12" s="54"/>
      <c r="U12" s="151" t="str" cm="1">
        <f t="array" ref="U12">IFERROR(IF(ISBLANK(T12), "", INDEX(Images!$D:$D, T12+1)), "")</f>
        <v/>
      </c>
      <c r="V12" s="51"/>
      <c r="W12" s="152"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34"/>
      <c r="C13" s="334"/>
      <c r="D13" s="334"/>
      <c r="E13" s="334"/>
      <c r="F13" s="82"/>
      <c r="G13" s="212">
        <f t="shared" si="0"/>
        <v>5</v>
      </c>
      <c r="H13" s="41">
        <f>DATE('Year &amp; Tolerances'!F$1,7,Wertebereiche!L12)</f>
        <v>45484</v>
      </c>
      <c r="I13" s="42"/>
      <c r="J13" s="43"/>
      <c r="K13" s="145" t="str" cm="1">
        <f t="array" ref="K13">IFERROR(IF(ISBLANK(J13), "",INDEX(Images!$G:$G, AO13)), "")</f>
        <v/>
      </c>
      <c r="L13" s="118"/>
      <c r="M13" s="147" t="str" cm="1">
        <f t="array" ref="M13">IFERROR(INDEX(Images!$B:$B, AN13), "")</f>
        <v/>
      </c>
      <c r="N13" s="46"/>
      <c r="O13" s="68"/>
      <c r="P13" s="44"/>
      <c r="Q13" s="44"/>
      <c r="R13" s="44"/>
      <c r="S13" s="45"/>
      <c r="T13" s="45"/>
      <c r="U13" s="149" t="str" cm="1">
        <f t="array" ref="U13">IFERROR(IF(ISBLANK(T13), "", INDEX(Images!$D:$D, T13+1)), "")</f>
        <v/>
      </c>
      <c r="V13" s="57"/>
      <c r="W13" s="150"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50">
        <f t="shared" si="0"/>
        <v>6</v>
      </c>
      <c r="H14" s="49">
        <f>DATE('Year &amp; Tolerances'!F$1,7,Wertebereiche!L13)</f>
        <v>45485</v>
      </c>
      <c r="I14" s="50"/>
      <c r="J14" s="59"/>
      <c r="K14" s="146" t="str" cm="1">
        <f t="array" ref="K14">IFERROR(IF(ISBLANK(J14), "",INDEX(Images!$G:$G, AO14)), "")</f>
        <v/>
      </c>
      <c r="L14" s="120"/>
      <c r="M14" s="148" t="str" cm="1">
        <f t="array" ref="M14">IFERROR(INDEX(Images!$B:$B, AN14), "")</f>
        <v/>
      </c>
      <c r="N14" s="52"/>
      <c r="O14" s="69"/>
      <c r="P14" s="53"/>
      <c r="Q14" s="53"/>
      <c r="R14" s="53"/>
      <c r="S14" s="54"/>
      <c r="T14" s="54"/>
      <c r="U14" s="151" t="str" cm="1">
        <f t="array" ref="U14">IFERROR(IF(ISBLANK(T14), "", INDEX(Images!$D:$D, T14+1)), "")</f>
        <v/>
      </c>
      <c r="V14" s="51"/>
      <c r="W14" s="152"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12">
        <f t="shared" si="0"/>
        <v>7</v>
      </c>
      <c r="H15" s="41">
        <f>DATE('Year &amp; Tolerances'!F$1,7,Wertebereiche!L14)</f>
        <v>45486</v>
      </c>
      <c r="I15" s="42"/>
      <c r="J15" s="43"/>
      <c r="K15" s="145" t="str" cm="1">
        <f t="array" ref="K15">IFERROR(IF(ISBLANK(J15), "",INDEX(Images!$G:$G, AO15)), "")</f>
        <v/>
      </c>
      <c r="L15" s="118"/>
      <c r="M15" s="147" t="str" cm="1">
        <f t="array" ref="M15">IFERROR(INDEX(Images!$B:$B, AN15), "")</f>
        <v/>
      </c>
      <c r="N15" s="46"/>
      <c r="O15" s="68"/>
      <c r="P15" s="44"/>
      <c r="Q15" s="44"/>
      <c r="R15" s="44"/>
      <c r="S15" s="45"/>
      <c r="T15" s="45"/>
      <c r="U15" s="149" t="str" cm="1">
        <f t="array" ref="U15">IFERROR(IF(ISBLANK(T15), "", INDEX(Images!$D:$D, T15+1)), "")</f>
        <v/>
      </c>
      <c r="V15" s="57"/>
      <c r="W15" s="150"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50">
        <f t="shared" si="0"/>
        <v>1</v>
      </c>
      <c r="H16" s="49">
        <f>DATE('Year &amp; Tolerances'!F$1,7,Wertebereiche!L15)</f>
        <v>45487</v>
      </c>
      <c r="I16" s="50"/>
      <c r="J16" s="59"/>
      <c r="K16" s="146" t="str" cm="1">
        <f t="array" ref="K16">IFERROR(IF(ISBLANK(J16), "",INDEX(Images!$G:$G, AO16)), "")</f>
        <v/>
      </c>
      <c r="L16" s="120"/>
      <c r="M16" s="148" t="str" cm="1">
        <f t="array" ref="M16">IFERROR(INDEX(Images!$B:$B, AN16), "")</f>
        <v/>
      </c>
      <c r="N16" s="52"/>
      <c r="O16" s="69"/>
      <c r="P16" s="53"/>
      <c r="Q16" s="53"/>
      <c r="R16" s="53"/>
      <c r="S16" s="54"/>
      <c r="T16" s="54"/>
      <c r="U16" s="151" t="str" cm="1">
        <f t="array" ref="U16">IFERROR(IF(ISBLANK(T16), "", INDEX(Images!$D:$D, T16+1)), "")</f>
        <v/>
      </c>
      <c r="V16" s="51"/>
      <c r="W16" s="152"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12">
        <f t="shared" si="0"/>
        <v>2</v>
      </c>
      <c r="H17" s="41">
        <f>DATE('Year &amp; Tolerances'!F$1,7,Wertebereiche!L16)</f>
        <v>45488</v>
      </c>
      <c r="I17" s="42"/>
      <c r="J17" s="43"/>
      <c r="K17" s="145" t="str" cm="1">
        <f t="array" ref="K17">IFERROR(IF(ISBLANK(J17), "",INDEX(Images!$G:$G, AO17)), "")</f>
        <v/>
      </c>
      <c r="L17" s="118"/>
      <c r="M17" s="147" t="str" cm="1">
        <f t="array" ref="M17">IFERROR(INDEX(Images!$B:$B, AN17), "")</f>
        <v/>
      </c>
      <c r="N17" s="46"/>
      <c r="O17" s="68"/>
      <c r="P17" s="44"/>
      <c r="Q17" s="44"/>
      <c r="R17" s="44"/>
      <c r="S17" s="45"/>
      <c r="T17" s="45"/>
      <c r="U17" s="149" t="str" cm="1">
        <f t="array" ref="U17">IFERROR(IF(ISBLANK(T17), "", INDEX(Images!$D:$D, T17+1)), "")</f>
        <v/>
      </c>
      <c r="V17" s="57"/>
      <c r="W17" s="150"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50">
        <f t="shared" si="0"/>
        <v>3</v>
      </c>
      <c r="H18" s="49">
        <f>DATE('Year &amp; Tolerances'!F$1,7,Wertebereiche!L17)</f>
        <v>45489</v>
      </c>
      <c r="I18" s="50"/>
      <c r="J18" s="59"/>
      <c r="K18" s="146" t="str" cm="1">
        <f t="array" ref="K18">IFERROR(IF(ISBLANK(J18), "",INDEX(Images!$G:$G, AO18)), "")</f>
        <v/>
      </c>
      <c r="L18" s="120"/>
      <c r="M18" s="148" t="str" cm="1">
        <f t="array" ref="M18">IFERROR(INDEX(Images!$B:$B, AN18), "")</f>
        <v/>
      </c>
      <c r="N18" s="52"/>
      <c r="O18" s="69"/>
      <c r="P18" s="53"/>
      <c r="Q18" s="53"/>
      <c r="R18" s="53"/>
      <c r="S18" s="54"/>
      <c r="T18" s="54"/>
      <c r="U18" s="151" t="str" cm="1">
        <f t="array" ref="U18">IFERROR(IF(ISBLANK(T18), "", INDEX(Images!$D:$D, T18+1)), "")</f>
        <v/>
      </c>
      <c r="V18" s="51"/>
      <c r="W18" s="152"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12">
        <f t="shared" si="0"/>
        <v>4</v>
      </c>
      <c r="H19" s="41">
        <f>DATE('Year &amp; Tolerances'!F$1,7,Wertebereiche!L18)</f>
        <v>45490</v>
      </c>
      <c r="I19" s="42"/>
      <c r="J19" s="43"/>
      <c r="K19" s="145" t="str" cm="1">
        <f t="array" ref="K19">IFERROR(IF(ISBLANK(J19), "",INDEX(Images!$G:$G, AO19)), "")</f>
        <v/>
      </c>
      <c r="L19" s="118"/>
      <c r="M19" s="147" t="str" cm="1">
        <f t="array" ref="M19">IFERROR(INDEX(Images!$B:$B, AN19), "")</f>
        <v/>
      </c>
      <c r="N19" s="46"/>
      <c r="O19" s="68"/>
      <c r="P19" s="44"/>
      <c r="Q19" s="44"/>
      <c r="R19" s="44"/>
      <c r="S19" s="45"/>
      <c r="T19" s="45"/>
      <c r="U19" s="149" t="str" cm="1">
        <f t="array" ref="U19">IFERROR(IF(ISBLANK(T19), "", INDEX(Images!$D:$D, T19+1)), "")</f>
        <v/>
      </c>
      <c r="V19" s="57"/>
      <c r="W19" s="150"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32"/>
      <c r="D20" s="332"/>
      <c r="E20" s="332"/>
      <c r="F20" s="84"/>
      <c r="G20" s="250">
        <f t="shared" si="0"/>
        <v>5</v>
      </c>
      <c r="H20" s="49">
        <f>DATE('Year &amp; Tolerances'!F$1,7,Wertebereiche!L19)</f>
        <v>45491</v>
      </c>
      <c r="I20" s="50"/>
      <c r="J20" s="59"/>
      <c r="K20" s="146" t="str" cm="1">
        <f t="array" ref="K20">IFERROR(IF(ISBLANK(J20), "",INDEX(Images!$G:$G, AO20)), "")</f>
        <v/>
      </c>
      <c r="L20" s="120"/>
      <c r="M20" s="148" t="str" cm="1">
        <f t="array" ref="M20">IFERROR(INDEX(Images!$B:$B, AN20), "")</f>
        <v/>
      </c>
      <c r="N20" s="52"/>
      <c r="O20" s="69"/>
      <c r="P20" s="53"/>
      <c r="Q20" s="53"/>
      <c r="R20" s="53"/>
      <c r="S20" s="54"/>
      <c r="T20" s="54"/>
      <c r="U20" s="151" t="str" cm="1">
        <f t="array" ref="U20">IFERROR(IF(ISBLANK(T20), "", INDEX(Images!$D:$D, T20+1)), "")</f>
        <v/>
      </c>
      <c r="V20" s="51"/>
      <c r="W20" s="152"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12">
        <f t="shared" si="0"/>
        <v>6</v>
      </c>
      <c r="H21" s="41">
        <f>DATE('Year &amp; Tolerances'!F$1,7,Wertebereiche!L20)</f>
        <v>45492</v>
      </c>
      <c r="I21" s="42"/>
      <c r="J21" s="43"/>
      <c r="K21" s="145" t="str" cm="1">
        <f t="array" ref="K21">IFERROR(IF(ISBLANK(J21), "",INDEX(Images!$G:$G, AO21)), "")</f>
        <v/>
      </c>
      <c r="L21" s="118"/>
      <c r="M21" s="147" t="str" cm="1">
        <f t="array" ref="M21">IFERROR(INDEX(Images!$B:$B, AN21), "")</f>
        <v/>
      </c>
      <c r="N21" s="46"/>
      <c r="O21" s="68"/>
      <c r="P21" s="44"/>
      <c r="Q21" s="44"/>
      <c r="R21" s="44"/>
      <c r="S21" s="45"/>
      <c r="T21" s="45"/>
      <c r="U21" s="149" t="str" cm="1">
        <f t="array" ref="U21">IFERROR(IF(ISBLANK(T21), "", INDEX(Images!$D:$D, T21+1)), "")</f>
        <v/>
      </c>
      <c r="V21" s="57"/>
      <c r="W21" s="150"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50">
        <f t="shared" si="0"/>
        <v>7</v>
      </c>
      <c r="H22" s="49">
        <f>DATE('Year &amp; Tolerances'!F$1,7,Wertebereiche!L21)</f>
        <v>45493</v>
      </c>
      <c r="I22" s="50"/>
      <c r="J22" s="59"/>
      <c r="K22" s="146" t="str" cm="1">
        <f t="array" ref="K22">IFERROR(IF(ISBLANK(J22), "",INDEX(Images!$G:$G, AO22)), "")</f>
        <v/>
      </c>
      <c r="L22" s="120"/>
      <c r="M22" s="148" t="str" cm="1">
        <f t="array" ref="M22">IFERROR(INDEX(Images!$B:$B, AN22), "")</f>
        <v/>
      </c>
      <c r="N22" s="52"/>
      <c r="O22" s="69"/>
      <c r="P22" s="53"/>
      <c r="Q22" s="53"/>
      <c r="R22" s="53"/>
      <c r="S22" s="54"/>
      <c r="T22" s="54"/>
      <c r="U22" s="151" t="str" cm="1">
        <f t="array" ref="U22">IFERROR(IF(ISBLANK(T22), "", INDEX(Images!$D:$D, T22+1)), "")</f>
        <v/>
      </c>
      <c r="V22" s="51"/>
      <c r="W22" s="152"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12">
        <f t="shared" si="0"/>
        <v>1</v>
      </c>
      <c r="H23" s="41">
        <f>DATE('Year &amp; Tolerances'!F$1,7,Wertebereiche!L22)</f>
        <v>45494</v>
      </c>
      <c r="I23" s="42"/>
      <c r="J23" s="43"/>
      <c r="K23" s="145" t="str" cm="1">
        <f t="array" ref="K23">IFERROR(IF(ISBLANK(J23), "",INDEX(Images!$G:$G, AO23)), "")</f>
        <v/>
      </c>
      <c r="L23" s="118"/>
      <c r="M23" s="147" t="str" cm="1">
        <f t="array" ref="M23">IFERROR(INDEX(Images!$B:$B, AN23), "")</f>
        <v/>
      </c>
      <c r="N23" s="46"/>
      <c r="O23" s="68"/>
      <c r="P23" s="44"/>
      <c r="Q23" s="44"/>
      <c r="R23" s="44"/>
      <c r="S23" s="45"/>
      <c r="T23" s="45"/>
      <c r="U23" s="149" t="str" cm="1">
        <f t="array" ref="U23">IFERROR(IF(ISBLANK(T23), "", INDEX(Images!$D:$D, T23+1)), "")</f>
        <v/>
      </c>
      <c r="V23" s="57"/>
      <c r="W23" s="150"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50">
        <f t="shared" si="0"/>
        <v>2</v>
      </c>
      <c r="H24" s="49">
        <f>DATE('Year &amp; Tolerances'!F$1,7,Wertebereiche!L23)</f>
        <v>45495</v>
      </c>
      <c r="I24" s="50"/>
      <c r="J24" s="59"/>
      <c r="K24" s="146" t="str" cm="1">
        <f t="array" ref="K24">IFERROR(IF(ISBLANK(J24), "",INDEX(Images!$G:$G, AO24)), "")</f>
        <v/>
      </c>
      <c r="L24" s="120"/>
      <c r="M24" s="148" t="str" cm="1">
        <f t="array" ref="M24">IFERROR(INDEX(Images!$B:$B, AN24), "")</f>
        <v/>
      </c>
      <c r="N24" s="52"/>
      <c r="O24" s="69"/>
      <c r="P24" s="53"/>
      <c r="Q24" s="53"/>
      <c r="R24" s="53"/>
      <c r="S24" s="54"/>
      <c r="T24" s="54"/>
      <c r="U24" s="151" t="str" cm="1">
        <f t="array" ref="U24">IFERROR(IF(ISBLANK(T24), "", INDEX(Images!$D:$D, T24+1)), "")</f>
        <v/>
      </c>
      <c r="V24" s="51"/>
      <c r="W24" s="152"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12">
        <f t="shared" si="0"/>
        <v>3</v>
      </c>
      <c r="H25" s="41">
        <f>DATE('Year &amp; Tolerances'!F$1,7,Wertebereiche!L24)</f>
        <v>45496</v>
      </c>
      <c r="I25" s="42"/>
      <c r="J25" s="43"/>
      <c r="K25" s="145" t="str" cm="1">
        <f t="array" ref="K25">IFERROR(IF(ISBLANK(J25), "",INDEX(Images!$G:$G, AO25)), "")</f>
        <v/>
      </c>
      <c r="L25" s="118"/>
      <c r="M25" s="147" t="str" cm="1">
        <f t="array" ref="M25">IFERROR(INDEX(Images!$B:$B, AN25), "")</f>
        <v/>
      </c>
      <c r="N25" s="46"/>
      <c r="O25" s="68"/>
      <c r="P25" s="44"/>
      <c r="Q25" s="44"/>
      <c r="R25" s="44"/>
      <c r="S25" s="45"/>
      <c r="T25" s="45"/>
      <c r="U25" s="149" t="str" cm="1">
        <f t="array" ref="U25">IFERROR(IF(ISBLANK(T25), "", INDEX(Images!$D:$D, T25+1)), "")</f>
        <v/>
      </c>
      <c r="V25" s="57"/>
      <c r="W25" s="150"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50">
        <f t="shared" si="0"/>
        <v>4</v>
      </c>
      <c r="H26" s="49">
        <f>DATE('Year &amp; Tolerances'!F$1,7,Wertebereiche!L25)</f>
        <v>45497</v>
      </c>
      <c r="I26" s="50"/>
      <c r="J26" s="59"/>
      <c r="K26" s="146" t="str" cm="1">
        <f t="array" ref="K26">IFERROR(IF(ISBLANK(J26), "",INDEX(Images!$G:$G, AO26)), "")</f>
        <v/>
      </c>
      <c r="L26" s="120"/>
      <c r="M26" s="148" t="str" cm="1">
        <f t="array" ref="M26">IFERROR(INDEX(Images!$B:$B, AN26), "")</f>
        <v/>
      </c>
      <c r="N26" s="52"/>
      <c r="O26" s="69"/>
      <c r="P26" s="53"/>
      <c r="Q26" s="53"/>
      <c r="R26" s="53"/>
      <c r="S26" s="54"/>
      <c r="T26" s="54"/>
      <c r="U26" s="151" t="str" cm="1">
        <f t="array" ref="U26">IFERROR(IF(ISBLANK(T26), "", INDEX(Images!$D:$D, T26+1)), "")</f>
        <v/>
      </c>
      <c r="V26" s="51"/>
      <c r="W26" s="152"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12">
        <f t="shared" si="0"/>
        <v>5</v>
      </c>
      <c r="H27" s="41">
        <f>DATE('Year &amp; Tolerances'!F$1,7,Wertebereiche!L26)</f>
        <v>45498</v>
      </c>
      <c r="I27" s="42"/>
      <c r="J27" s="43"/>
      <c r="K27" s="145" t="str" cm="1">
        <f t="array" ref="K27">IFERROR(IF(ISBLANK(J27), "",INDEX(Images!$G:$G, AO27)), "")</f>
        <v/>
      </c>
      <c r="L27" s="118"/>
      <c r="M27" s="147" t="str" cm="1">
        <f t="array" ref="M27">IFERROR(INDEX(Images!$B:$B, AN27), "")</f>
        <v/>
      </c>
      <c r="N27" s="46"/>
      <c r="O27" s="68"/>
      <c r="P27" s="44"/>
      <c r="Q27" s="44"/>
      <c r="R27" s="44"/>
      <c r="S27" s="45"/>
      <c r="T27" s="45"/>
      <c r="U27" s="149" t="str" cm="1">
        <f t="array" ref="U27">IFERROR(IF(ISBLANK(T27), "", INDEX(Images!$D:$D, T27+1)), "")</f>
        <v/>
      </c>
      <c r="V27" s="57"/>
      <c r="W27" s="150"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50">
        <f t="shared" si="0"/>
        <v>6</v>
      </c>
      <c r="H28" s="49">
        <f>DATE('Year &amp; Tolerances'!F$1,7,Wertebereiche!L27)</f>
        <v>45499</v>
      </c>
      <c r="I28" s="50"/>
      <c r="J28" s="59"/>
      <c r="K28" s="146" t="str" cm="1">
        <f t="array" ref="K28">IFERROR(IF(ISBLANK(J28), "",INDEX(Images!$G:$G, AO28)), "")</f>
        <v/>
      </c>
      <c r="L28" s="120"/>
      <c r="M28" s="148" t="str" cm="1">
        <f t="array" ref="M28">IFERROR(INDEX(Images!$B:$B, AN28), "")</f>
        <v/>
      </c>
      <c r="N28" s="52"/>
      <c r="O28" s="69"/>
      <c r="P28" s="53"/>
      <c r="Q28" s="53"/>
      <c r="R28" s="53"/>
      <c r="S28" s="54"/>
      <c r="T28" s="54"/>
      <c r="U28" s="151" t="str" cm="1">
        <f t="array" ref="U28">IFERROR(IF(ISBLANK(T28), "", INDEX(Images!$D:$D, T28+1)), "")</f>
        <v/>
      </c>
      <c r="V28" s="51"/>
      <c r="W28" s="152"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12">
        <f t="shared" si="0"/>
        <v>7</v>
      </c>
      <c r="H29" s="41">
        <f>DATE('Year &amp; Tolerances'!F$1,7,Wertebereiche!L28)</f>
        <v>45500</v>
      </c>
      <c r="I29" s="42"/>
      <c r="J29" s="43"/>
      <c r="K29" s="145" t="str" cm="1">
        <f t="array" ref="K29">IFERROR(IF(ISBLANK(J29), "",INDEX(Images!$G:$G, AO29)), "")</f>
        <v/>
      </c>
      <c r="L29" s="118"/>
      <c r="M29" s="147" t="str" cm="1">
        <f t="array" ref="M29">IFERROR(INDEX(Images!$B:$B, AN29), "")</f>
        <v/>
      </c>
      <c r="N29" s="46"/>
      <c r="O29" s="68"/>
      <c r="P29" s="44"/>
      <c r="Q29" s="44"/>
      <c r="R29" s="44"/>
      <c r="S29" s="45"/>
      <c r="T29" s="45"/>
      <c r="U29" s="149" t="str" cm="1">
        <f t="array" ref="U29">IFERROR(IF(ISBLANK(T29), "", INDEX(Images!$D:$D, T29+1)), "")</f>
        <v/>
      </c>
      <c r="V29" s="57"/>
      <c r="W29" s="150"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50">
        <f t="shared" si="0"/>
        <v>1</v>
      </c>
      <c r="H30" s="49">
        <f>DATE('Year &amp; Tolerances'!F$1,7,Wertebereiche!L29)</f>
        <v>45501</v>
      </c>
      <c r="I30" s="50"/>
      <c r="J30" s="59"/>
      <c r="K30" s="146" t="str" cm="1">
        <f t="array" ref="K30">IFERROR(IF(ISBLANK(J30), "",INDEX(Images!$G:$G, AO30)), "")</f>
        <v/>
      </c>
      <c r="L30" s="120"/>
      <c r="M30" s="148" t="str" cm="1">
        <f t="array" ref="M30">IFERROR(INDEX(Images!$B:$B, AN30), "")</f>
        <v/>
      </c>
      <c r="N30" s="52"/>
      <c r="O30" s="69"/>
      <c r="P30" s="53"/>
      <c r="Q30" s="53"/>
      <c r="R30" s="53"/>
      <c r="S30" s="54"/>
      <c r="T30" s="54"/>
      <c r="U30" s="151" t="str" cm="1">
        <f t="array" ref="U30">IFERROR(IF(ISBLANK(T30), "", INDEX(Images!$D:$D, T30+1)), "")</f>
        <v/>
      </c>
      <c r="V30" s="51"/>
      <c r="W30" s="152"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12">
        <f t="shared" si="0"/>
        <v>2</v>
      </c>
      <c r="H31" s="41">
        <f>DATE('Year &amp; Tolerances'!F$1,7,Wertebereiche!L30)</f>
        <v>45502</v>
      </c>
      <c r="I31" s="42"/>
      <c r="J31" s="43"/>
      <c r="K31" s="145" t="str" cm="1">
        <f t="array" ref="K31">IFERROR(IF(ISBLANK(J31), "",INDEX(Images!$G:$G, AO31)), "")</f>
        <v/>
      </c>
      <c r="L31" s="118"/>
      <c r="M31" s="147" t="str" cm="1">
        <f t="array" ref="M31">IFERROR(INDEX(Images!$B:$B, AN31), "")</f>
        <v/>
      </c>
      <c r="N31" s="46"/>
      <c r="O31" s="68"/>
      <c r="P31" s="44"/>
      <c r="Q31" s="44"/>
      <c r="R31" s="44"/>
      <c r="S31" s="45"/>
      <c r="T31" s="45"/>
      <c r="U31" s="149" t="str" cm="1">
        <f t="array" ref="U31">IFERROR(IF(ISBLANK(T31), "", INDEX(Images!$D:$D, T31+1)), "")</f>
        <v/>
      </c>
      <c r="V31" s="43"/>
      <c r="W31" s="150"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50">
        <f t="shared" si="0"/>
        <v>3</v>
      </c>
      <c r="H32" s="49">
        <f>DATE('Year &amp; Tolerances'!F$1,7,Wertebereiche!L31)</f>
        <v>45503</v>
      </c>
      <c r="I32" s="50"/>
      <c r="J32" s="59"/>
      <c r="K32" s="146" t="str" cm="1">
        <f t="array" ref="K32">IFERROR(IF(ISBLANK(J32), "",INDEX(Images!$G:$G, AO32)), "")</f>
        <v/>
      </c>
      <c r="L32" s="120"/>
      <c r="M32" s="148" t="str" cm="1">
        <f t="array" ref="M32">IFERROR(INDEX(Images!$B:$B, AN32), "")</f>
        <v/>
      </c>
      <c r="N32" s="52"/>
      <c r="O32" s="69"/>
      <c r="P32" s="53"/>
      <c r="Q32" s="53"/>
      <c r="R32" s="53"/>
      <c r="S32" s="59"/>
      <c r="T32" s="59"/>
      <c r="U32" s="151" t="str" cm="1">
        <f t="array" ref="U32">IFERROR(IF(ISBLANK(T32), "", INDEX(Images!$D:$D, T32+1)), "")</f>
        <v/>
      </c>
      <c r="V32" s="51"/>
      <c r="W32" s="152"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41" ht="45" customHeight="1" x14ac:dyDescent="0.65">
      <c r="C33" s="27"/>
      <c r="D33" s="27"/>
      <c r="G33" s="212">
        <f t="shared" si="0"/>
        <v>4</v>
      </c>
      <c r="H33" s="41">
        <f>DATE('Year &amp; Tolerances'!F$1,7,Wertebereiche!L32)</f>
        <v>45504</v>
      </c>
      <c r="I33" s="42"/>
      <c r="J33" s="43"/>
      <c r="K33" s="145" t="str" cm="1">
        <f t="array" ref="K33">IFERROR(IF(ISBLANK(J33), "",INDEX(Images!$G:$G, AO33)), "")</f>
        <v/>
      </c>
      <c r="L33" s="118"/>
      <c r="M33" s="161" t="str" cm="1">
        <f t="array" ref="M33">IFERROR(INDEX(Images!$B:$B, AN33), "")</f>
        <v/>
      </c>
      <c r="N33" s="46"/>
      <c r="O33" s="68"/>
      <c r="P33" s="44"/>
      <c r="Q33" s="44"/>
      <c r="R33" s="44"/>
      <c r="S33" s="45"/>
      <c r="T33" s="45"/>
      <c r="U33" s="149" t="str" cm="1">
        <f t="array" ref="U33">IFERROR(IF(ISBLANK(T33), "", INDEX(Images!$D:$D, T33+1)), "")</f>
        <v/>
      </c>
      <c r="V33" s="57"/>
      <c r="W33" s="150" t="str" cm="1">
        <f t="array" ref="W33">IFERROR(IF(ISBLANK(V33), "", INDEX(Images!$D:$D, V33+1)), "")</f>
        <v/>
      </c>
      <c r="X33" s="70"/>
      <c r="AA33" s="21">
        <v>31</v>
      </c>
      <c r="AB33" s="21" t="e">
        <f>INDEX(Wertebereiche!$T$2:$T$6, MATCH(S33, Wertebereiche!$H$2:$H$6, 0))</f>
        <v>#N/A</v>
      </c>
      <c r="AC33" s="21" t="str">
        <f t="shared" si="1"/>
        <v/>
      </c>
      <c r="AD33" s="21"/>
      <c r="AE33" s="21" t="e">
        <f>INDEX(Wertebereiche!$U$2:$U$6, MATCH(P33, Wertebereiche!$D$2:$D$6, 0))</f>
        <v>#N/A</v>
      </c>
      <c r="AF33" s="21"/>
      <c r="AG33" s="21"/>
      <c r="AH33" s="21"/>
      <c r="AI33" s="21"/>
      <c r="AJ33" s="21"/>
      <c r="AK33" s="21"/>
      <c r="AL33" s="21"/>
      <c r="AM33" s="48"/>
      <c r="AN33" s="71" t="e">
        <f>INDEX(Images!$C$2:$C$8, MATCH(L33, Images!$A$2:$A$8, 0))</f>
        <v>#N/A</v>
      </c>
      <c r="AO33" s="71" t="e">
        <f>INDEX(Images!$H$2:$H$17, MATCH(J33, Images!$F$2:$F$17, 0))</f>
        <v>#N/A</v>
      </c>
    </row>
    <row r="34" spans="3:41" ht="30" customHeight="1" x14ac:dyDescent="0.65">
      <c r="C34" s="27"/>
      <c r="D34" s="27"/>
      <c r="G34" s="65"/>
      <c r="I34" s="29"/>
      <c r="J34" s="29"/>
      <c r="K34" s="29"/>
      <c r="L34" s="29"/>
      <c r="M34" s="29"/>
      <c r="N34" s="29"/>
      <c r="O34" s="62"/>
      <c r="P34" s="100"/>
      <c r="Q34" s="62"/>
      <c r="R34" s="62"/>
      <c r="S34" s="62"/>
      <c r="T34" s="62"/>
      <c r="U34" s="62"/>
      <c r="AA34" s="19" t="s">
        <v>51</v>
      </c>
      <c r="AB34" s="19" t="e" cm="1">
        <f t="array" ref="AB34">ROUND(AVERAGE(IF(ISERROR(AB3:AB33), "", AB3:AB33)), 1)</f>
        <v>#DIV/0!</v>
      </c>
      <c r="AC34" s="19">
        <f>SUM(AC3:AC33)</f>
        <v>0</v>
      </c>
      <c r="AE34" s="19" t="str" cm="1">
        <f t="array" ref="AE34">IFERROR(ROUND(AVERAGE(IF(ISERROR(AE3:AE33), "", AE3:AE33)), 0),"-")</f>
        <v>-</v>
      </c>
    </row>
    <row r="35" spans="3:41" ht="30" customHeight="1" x14ac:dyDescent="0.65">
      <c r="C35" s="27"/>
      <c r="D35" s="27"/>
    </row>
    <row r="36" spans="3:41" ht="30" customHeight="1" x14ac:dyDescent="0.65">
      <c r="C36" s="27"/>
      <c r="D36" s="27"/>
    </row>
    <row r="37" spans="3:41" ht="30" customHeight="1" x14ac:dyDescent="0.65">
      <c r="C37" s="27"/>
      <c r="D37" s="27"/>
    </row>
    <row r="38" spans="3:41" ht="30" customHeight="1" x14ac:dyDescent="0.65">
      <c r="C38" s="27"/>
      <c r="D38" s="27"/>
      <c r="H38" s="64"/>
    </row>
    <row r="39" spans="3:41" ht="30" customHeight="1" x14ac:dyDescent="0.65">
      <c r="C39" s="27"/>
      <c r="D39" s="27"/>
      <c r="G39" s="65"/>
      <c r="H39" s="65"/>
      <c r="I39" s="29"/>
    </row>
    <row r="40" spans="3:41" ht="20.100000000000001" customHeight="1" x14ac:dyDescent="0.65">
      <c r="C40" s="27"/>
      <c r="D40" s="27"/>
    </row>
    <row r="41" spans="3:41" ht="20.100000000000001" customHeight="1" x14ac:dyDescent="0.65">
      <c r="C41" s="27"/>
      <c r="D41" s="27"/>
    </row>
    <row r="42" spans="3:41" ht="20.100000000000001" customHeight="1" x14ac:dyDescent="0.65">
      <c r="C42" s="27"/>
      <c r="D42" s="27"/>
    </row>
    <row r="43" spans="3:41" ht="20.100000000000001" customHeight="1" x14ac:dyDescent="0.65">
      <c r="C43" s="27"/>
      <c r="D43" s="27"/>
    </row>
    <row r="44" spans="3:41" ht="20.100000000000001" customHeight="1" x14ac:dyDescent="0.65">
      <c r="C44" s="27"/>
      <c r="D44" s="27"/>
    </row>
    <row r="45" spans="3:41" ht="20.100000000000001" customHeight="1" x14ac:dyDescent="0.65">
      <c r="C45" s="27"/>
      <c r="D45" s="27"/>
    </row>
    <row r="46" spans="3:41" ht="20.100000000000001" customHeight="1" x14ac:dyDescent="0.65">
      <c r="C46" s="27"/>
      <c r="D46" s="27"/>
      <c r="G46" s="76"/>
      <c r="H46" s="76"/>
      <c r="I46" s="76"/>
      <c r="J46" s="76"/>
      <c r="K46" s="76"/>
      <c r="L46" s="66"/>
    </row>
    <row r="47" spans="3:41" ht="30" customHeight="1" x14ac:dyDescent="0.65">
      <c r="C47" s="27"/>
      <c r="D47" s="27"/>
      <c r="G47" s="37" t="str">
        <f>Wertebereiche!P7</f>
        <v>Average physical condition</v>
      </c>
      <c r="H47" s="37"/>
      <c r="I47" s="37"/>
      <c r="J47" s="37"/>
      <c r="K47" s="37"/>
      <c r="L47" s="58" t="str">
        <f>IFERROR(ROUND(IF(SUM(T3:T33)&gt;0,AVERAGE(T3:T33),""),0),"-")</f>
        <v>-</v>
      </c>
    </row>
    <row r="48" spans="3:41" ht="30" customHeight="1" x14ac:dyDescent="0.65">
      <c r="C48" s="27"/>
      <c r="D48" s="27"/>
      <c r="G48" s="37" t="str">
        <f>Wertebereiche!P8</f>
        <v>Average mental condition</v>
      </c>
      <c r="H48" s="37"/>
      <c r="I48" s="37"/>
      <c r="J48" s="37"/>
      <c r="K48" s="37"/>
      <c r="L48" s="58" t="str">
        <f>IFERROR(ROUND(IF(SUM(V3:V33)&gt;0,AVERAGE(V3:V33),"-"),0),"-")</f>
        <v>-</v>
      </c>
    </row>
    <row r="49" spans="3:12" ht="30" customHeight="1" x14ac:dyDescent="0.65">
      <c r="C49" s="27"/>
      <c r="D49" s="27"/>
      <c r="G49" s="65" t="str">
        <f>Wertebereiche!P12</f>
        <v>Average sleep duration per day in hours</v>
      </c>
      <c r="H49" s="65"/>
      <c r="I49" s="65"/>
      <c r="J49" s="65"/>
      <c r="K49" s="65"/>
      <c r="L49" s="29" t="str">
        <f>IFERROR(AF3, "-")</f>
        <v>-</v>
      </c>
    </row>
    <row r="50" spans="3:12" ht="30" customHeight="1" x14ac:dyDescent="0.65">
      <c r="C50" s="27"/>
      <c r="D50" s="27"/>
      <c r="G50" s="65" t="str">
        <f>Wertebereiche!P14</f>
        <v>Average number of stool per day</v>
      </c>
      <c r="H50" s="65"/>
      <c r="I50" s="65"/>
      <c r="J50" s="65"/>
      <c r="K50" s="65"/>
      <c r="L50" s="29" t="str">
        <f>IFERROR(AG3, "-")</f>
        <v>-</v>
      </c>
    </row>
    <row r="51" spans="3:12" ht="30" customHeight="1" x14ac:dyDescent="0.65">
      <c r="C51" s="27"/>
      <c r="D51" s="27"/>
      <c r="G51" s="65" t="str">
        <f>Wertebereiche!P16</f>
        <v>Number of FMT this month</v>
      </c>
      <c r="H51" s="65"/>
      <c r="I51" s="65"/>
      <c r="J51" s="65"/>
      <c r="L51" s="29">
        <f>COUNTIF(I3:I33,Wertebereiche!B2)</f>
        <v>0</v>
      </c>
    </row>
    <row r="52" spans="3:12" ht="30" customHeight="1" x14ac:dyDescent="0.65">
      <c r="C52" s="27"/>
      <c r="D52" s="27"/>
    </row>
    <row r="53" spans="3:12" ht="30" customHeight="1" x14ac:dyDescent="0.65">
      <c r="C53" s="27"/>
      <c r="D53" s="27"/>
    </row>
    <row r="54" spans="3:12" ht="30"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row r="96" spans="3:4" ht="20.100000000000001" customHeight="1" x14ac:dyDescent="0.65">
      <c r="C96" s="27"/>
      <c r="D96" s="27"/>
    </row>
  </sheetData>
  <sheetProtection algorithmName="SHA-512" hashValue="o/mLZbzZGgL5WMOJVs7uOvnf1j343ANqiBb38LAtArLrGkKG++YCgRDRGA9UrVX9LWyPQUye0htkUjT10z4Utg==" saltValue="Zr8rUvFx9Slg54pbLMdqHQ==" spinCount="100000" sheet="1" objects="1" scenarios="1"/>
  <mergeCells count="12">
    <mergeCell ref="C20:E20"/>
    <mergeCell ref="B12:E13"/>
    <mergeCell ref="V1:W1"/>
    <mergeCell ref="B3:E3"/>
    <mergeCell ref="Z4:Z5"/>
    <mergeCell ref="Z7:Z8"/>
    <mergeCell ref="Z10:Z11"/>
    <mergeCell ref="B2:E2"/>
    <mergeCell ref="B1:E1"/>
    <mergeCell ref="J1:K1"/>
    <mergeCell ref="L1:M1"/>
    <mergeCell ref="T1:U1"/>
  </mergeCells>
  <conditionalFormatting sqref="B1 A1:A2 F1:XFD2 A3:XFD1048576">
    <cfRule type="expression" dxfId="9" priority="2">
      <formula>TRUE=$AQ$2</formula>
    </cfRule>
  </conditionalFormatting>
  <conditionalFormatting sqref="B2">
    <cfRule type="expression" dxfId="8"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3 M3:M33 U3:U33" xr:uid="{6D83DBA6-272D-427E-AD90-7B6BB041A2FE}"/>
    <dataValidation allowBlank="1" showInputMessage="1" showErrorMessage="1" errorTitle="EIngabefehler" error="Bitte wähle einen Wert aus der Liste aus. Klicke dazu in die Zelle und anschließend auf den Pfeil neben der Zelle um die Liste zu öffnen." sqref="W3:W33" xr:uid="{63DA2386-91A4-415A-A29E-3F198B543A07}"/>
    <dataValidation type="list" allowBlank="1" showInputMessage="1" showErrorMessage="1" sqref="I34" xr:uid="{F011EDE9-443E-4442-8733-D872EE802727}">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errorTitle="Input error" error="Please select a value from the list. To do this, click on the cell and then on the arrow next to the cell to open the list." xr:uid="{FF9774A9-2A04-4D5C-BC1F-3850FE35F846}">
          <x14:formula1>
            <xm:f>Wertebereiche!$F$2:$F$28</xm:f>
          </x14:formula1>
          <xm:sqref>Q3:Q33</xm:sqref>
        </x14:dataValidation>
        <x14:dataValidation type="list" allowBlank="1" showInputMessage="1" showErrorMessage="1" errorTitle="Input error" error="Please select a value from the list. To do this, click on the cell and then on the arrow next to the cell to open the list." xr:uid="{C21174CE-5F36-4207-A674-9CE20CAA63C4}">
          <x14:formula1>
            <xm:f>Images!$F$2:$F$17</xm:f>
          </x14:formula1>
          <xm:sqref>J3:J33</xm:sqref>
        </x14:dataValidation>
        <x14:dataValidation type="list" allowBlank="1" showInputMessage="1" showErrorMessage="1" errorTitle="Input error" error="Please select a value from the list. To do this, click on the cell and then on the arrow next to the cell to open the list." xr:uid="{574CB4AC-3E69-47CE-A793-EBD2F2794EDA}">
          <x14:formula1>
            <xm:f>Images!$A$2:$A$9</xm:f>
          </x14:formula1>
          <xm:sqref>L3:L33</xm:sqref>
        </x14:dataValidation>
        <x14:dataValidation type="list" allowBlank="1" showInputMessage="1" showErrorMessage="1" errorTitle="Input error" error="Please select a value from the list. To do this, click on the cell and then on the arrow next to the cell to open the list." xr:uid="{A21CD696-4B9C-424F-8749-5C826073D20E}">
          <x14:formula1>
            <xm:f>Wertebereiche!$E$2:$E$12</xm:f>
          </x14:formula1>
          <xm:sqref>V3:V33 T3:T33</xm:sqref>
        </x14:dataValidation>
        <x14:dataValidation type="list" allowBlank="1" showInputMessage="1" showErrorMessage="1" errorTitle="Input error" error="Please select a value from the list. To do this, click on the cell and then on the arrow next to the cell to open the list." xr:uid="{97DA6E85-1133-4CDF-A11A-0205F27DB433}">
          <x14:formula1>
            <xm:f>Wertebereiche!$C$2:$C$23</xm:f>
          </x14:formula1>
          <xm:sqref>N3:N33</xm:sqref>
        </x14:dataValidation>
        <x14:dataValidation type="list" allowBlank="1" showInputMessage="1" showErrorMessage="1" errorTitle="Input error" error="Please select a value from the list. To do this, click on the cell and then on the arrow next to the cell to open the list." xr:uid="{AD03BB5A-8AB0-472A-9C3F-A294CE6DC09A}">
          <x14:formula1>
            <xm:f>Wertebereiche!$G$2:$G$5</xm:f>
          </x14:formula1>
          <xm:sqref>R3:R33</xm:sqref>
        </x14:dataValidation>
        <x14:dataValidation type="list" allowBlank="1" showInputMessage="1" showErrorMessage="1" errorTitle="Input error" error="Please select a value from the list. To do this, click on the cell and then on the arrow next to the cell to open the list." xr:uid="{25ED3BF3-53FA-4289-827D-CA0B92E71643}">
          <x14:formula1>
            <xm:f>Wertebereiche!$B$2:$B$3</xm:f>
          </x14:formula1>
          <xm:sqref>I3:I33</xm:sqref>
        </x14:dataValidation>
        <x14:dataValidation type="list" allowBlank="1" showInputMessage="1" showErrorMessage="1" errorTitle="Input error" error="Please select a value from the list. To do this, click on the cell and then on the arrow next to the cell to open the list." xr:uid="{1C843EE1-2F13-4F96-A83E-4EF69E0CECA0}">
          <x14:formula1>
            <xm:f>Wertebereiche!$H$2:$H$7</xm:f>
          </x14:formula1>
          <xm:sqref>S3:S33</xm:sqref>
        </x14:dataValidation>
        <x14:dataValidation type="list" allowBlank="1" showInputMessage="1" showErrorMessage="1" errorTitle="Input error" error="Please select a value from the list. To do this, click on the cell and then on the arrow next to the cell to open the list." xr:uid="{D5187504-0302-4CD5-B69A-835F6F11D383}">
          <x14:formula1>
            <xm:f>Wertebereiche!$D$2:$D$7</xm:f>
          </x14:formula1>
          <xm:sqref>P3:P33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02EF0-16FF-4FAA-96CD-C4B86C3F9B18}">
  <sheetPr codeName="Tabelle17">
    <pageSetUpPr autoPageBreaks="0"/>
  </sheetPr>
  <dimension ref="B1:AQ96"/>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85546875" style="34" hidden="1" customWidth="1"/>
    <col min="43" max="43" width="19" style="34" hidden="1" customWidth="1"/>
    <col min="44" max="16384" width="11.42578125" style="34"/>
  </cols>
  <sheetData>
    <row r="1" spans="2:43" ht="30" customHeight="1" thickBot="1" x14ac:dyDescent="0.3">
      <c r="B1" s="331">
        <f>H3</f>
        <v>45505</v>
      </c>
      <c r="C1" s="331"/>
      <c r="D1" s="331"/>
      <c r="E1" s="331"/>
      <c r="F1" s="28"/>
      <c r="H1" s="30" t="str">
        <f>Wertebereiche!A2</f>
        <v>Date</v>
      </c>
      <c r="I1" s="31" t="str">
        <f>Wertebereiche!A3</f>
        <v>FMT</v>
      </c>
      <c r="J1" s="326" t="str">
        <f>Wertebereiche!A4</f>
        <v>Stool type</v>
      </c>
      <c r="K1" s="327"/>
      <c r="L1" s="326" t="str">
        <f>Wertebereiche!A5</f>
        <v>Stool color</v>
      </c>
      <c r="M1" s="327"/>
      <c r="N1" s="31" t="str">
        <f>Wertebereiche!A6</f>
        <v>Stool number</v>
      </c>
      <c r="O1" s="32" t="str">
        <f>Wertebereiche!A7</f>
        <v>Symptoms</v>
      </c>
      <c r="P1" s="32" t="str">
        <f>Wertebereiche!D1</f>
        <v>Symptoms severity </v>
      </c>
      <c r="Q1" s="32" t="str">
        <f>Wertebereiche!A9</f>
        <v>Sleep in hours</v>
      </c>
      <c r="R1" s="32" t="str">
        <f>Wertebereiche!A10</f>
        <v>Sleep quality</v>
      </c>
      <c r="S1" s="32" t="str">
        <f>Wertebereiche!A11</f>
        <v>Stress</v>
      </c>
      <c r="T1" s="328" t="str">
        <f>Wertebereiche!A13</f>
        <v>Physical condition</v>
      </c>
      <c r="U1" s="329"/>
      <c r="V1" s="328" t="str">
        <f>Wertebereiche!A12</f>
        <v>Mental condition</v>
      </c>
      <c r="W1" s="329"/>
      <c r="X1" s="33" t="str">
        <f>Wertebereiche!A14</f>
        <v>Comments</v>
      </c>
      <c r="AA1" s="18" t="s">
        <v>41</v>
      </c>
      <c r="AB1" s="18" t="s">
        <v>42</v>
      </c>
      <c r="AC1" s="18" t="s">
        <v>43</v>
      </c>
      <c r="AD1" s="18" t="s">
        <v>44</v>
      </c>
      <c r="AE1" s="18" t="s">
        <v>45</v>
      </c>
      <c r="AF1" s="18" t="str">
        <f>Wertebereiche!P12</f>
        <v>Average sleep duration per day in hours</v>
      </c>
      <c r="AG1" s="18" t="str">
        <f>Wertebereiche!P14</f>
        <v>Average number of stool per day</v>
      </c>
      <c r="AH1" s="18" t="str">
        <f>Wertebereiche!P16</f>
        <v>Number of FMT this month</v>
      </c>
      <c r="AI1" s="18" t="s">
        <v>46</v>
      </c>
      <c r="AJ1" s="18"/>
      <c r="AK1" s="18" t="s">
        <v>47</v>
      </c>
      <c r="AL1" s="18" t="s">
        <v>48</v>
      </c>
      <c r="AM1" s="35"/>
      <c r="AN1" s="18" t="s">
        <v>49</v>
      </c>
      <c r="AO1" s="18" t="s">
        <v>50</v>
      </c>
      <c r="AP1" s="34" t="s">
        <v>261</v>
      </c>
      <c r="AQ1" s="19" t="s">
        <v>311</v>
      </c>
    </row>
    <row r="2" spans="2:43" ht="51.95" customHeight="1" x14ac:dyDescent="0.7">
      <c r="B2" s="330" t="str">
        <f>Wertebereiche!P90</f>
        <v>This month is before the start of your diary! To change, go to "Year &amp; Tolerances".</v>
      </c>
      <c r="C2" s="330"/>
      <c r="D2" s="330"/>
      <c r="E2" s="330"/>
      <c r="F2" s="36"/>
      <c r="I2" s="37" t="str">
        <f>Wertebereiche!P3</f>
        <v>The stool type should be selected based on the worst bowel movement of the day</v>
      </c>
      <c r="J2" s="38"/>
      <c r="K2" s="121"/>
      <c r="L2" s="38"/>
      <c r="M2" s="38"/>
      <c r="N2" s="38"/>
      <c r="O2" s="39"/>
      <c r="P2" s="40"/>
      <c r="Q2" s="39"/>
      <c r="R2" s="39"/>
      <c r="S2" s="39"/>
      <c r="T2" s="37" t="str">
        <f>Wertebereiche!P4</f>
        <v>Condition:  1 = very bad    10 = very good</v>
      </c>
      <c r="U2" s="37"/>
      <c r="V2" s="37"/>
      <c r="W2" s="37"/>
      <c r="AP2" s="34" t="str">
        <f>"Condition &amp; Stress" &amp; " " &amp; "August" &amp; " " &amp; 'Year &amp; Tolerances'!D8</f>
        <v>Condition &amp; Stress August 2024</v>
      </c>
      <c r="AQ2" s="29" t="e">
        <f>MONTH(H3)&lt;MONTH("1"&amp;'Year &amp; Tolerances'!D11)</f>
        <v>#VALUE!</v>
      </c>
    </row>
    <row r="3" spans="2:43" ht="45" customHeight="1" x14ac:dyDescent="0.25">
      <c r="B3" s="325" t="str">
        <f>Wertebereiche!J2</f>
        <v>Bristol stool scale</v>
      </c>
      <c r="C3" s="325"/>
      <c r="D3" s="325"/>
      <c r="E3" s="325"/>
      <c r="G3" s="212">
        <f>WEEKDAY(H3)</f>
        <v>5</v>
      </c>
      <c r="H3" s="41">
        <f>DATE('Year &amp; Tolerances'!F$1,8,Wertebereiche!L2)</f>
        <v>45505</v>
      </c>
      <c r="I3" s="42"/>
      <c r="J3" s="43"/>
      <c r="K3" s="145" t="str" cm="1">
        <f t="array" ref="K3">IFERROR(IF(ISBLANK(J3), "",INDEX(Images!$G:$G, AO3)), "")</f>
        <v/>
      </c>
      <c r="L3" s="118"/>
      <c r="M3" s="147" t="str" cm="1">
        <f t="array" ref="M3">IFERROR(INDEX(Images!$B:$B, AN3), "")</f>
        <v/>
      </c>
      <c r="N3" s="42"/>
      <c r="O3" s="68" t="s">
        <v>54</v>
      </c>
      <c r="P3" s="44"/>
      <c r="Q3" s="44"/>
      <c r="R3" s="44"/>
      <c r="S3" s="45"/>
      <c r="T3" s="45"/>
      <c r="U3" s="149" t="str" cm="1">
        <f t="array" ref="U3">IFERROR(IF(ISBLANK(T3), "", INDEX(Images!$D:$D, T3+1)), "")</f>
        <v/>
      </c>
      <c r="V3" s="43"/>
      <c r="W3" s="150" t="str" cm="1">
        <f t="array" ref="W3">IFERROR(IF(ISBLANK(V3), "", INDEX(Images!$D:$D, V3+1)), "")</f>
        <v/>
      </c>
      <c r="X3" s="70" t="s">
        <v>271</v>
      </c>
      <c r="Z3" s="58" t="str">
        <f>Wertebereiche!A16</f>
        <v>Hints</v>
      </c>
      <c r="AA3" s="21">
        <v>1</v>
      </c>
      <c r="AB3" s="21" t="e">
        <f>INDEX(Wertebereiche!$T$2:$T$6, MATCH(S3, Wertebereiche!$H$2:$H$6, 0))</f>
        <v>#N/A</v>
      </c>
      <c r="AC3" s="21" t="str">
        <f>IF(ISBLANK(I3),"",1)</f>
        <v/>
      </c>
      <c r="AD3" s="21"/>
      <c r="AE3" s="21" t="e">
        <f>INDEX(Wertebereiche!$U$2:$U$6, MATCH(P3, Wertebereiche!$D$2:$D$6, 0))</f>
        <v>#N/A</v>
      </c>
      <c r="AF3" s="21" t="e" cm="1">
        <f t="array" ref="AF3">ROUND(AVERAGE(IF(ISNUMBER(Q3:Q33),Q3:Q33,"")),1)</f>
        <v>#DIV/0!</v>
      </c>
      <c r="AG3" s="21" t="e" cm="1">
        <f t="array" ref="AG3">ROUND(AVERAGE(IF(ISNUMBER(N3:N33),N3:N33,"")),1)</f>
        <v>#DIV/0!</v>
      </c>
      <c r="AH3" s="21" t="b">
        <f>IF(COUNTIF(I3:I33, "&lt;&gt;") = 0, FALSE, COUNTIF(I3:I33, Wertebereiche!B2))</f>
        <v>0</v>
      </c>
      <c r="AI3" s="21" t="str">
        <f>Wertebereiche!P17</f>
        <v>None, Type 1 or Type 2</v>
      </c>
      <c r="AJ3" s="21"/>
      <c r="AK3" s="21" cm="1">
        <f t="array" ref="AK3">SUM(COUNTIF(J3:J33, Wertebereiche!I2:I4))</f>
        <v>0</v>
      </c>
      <c r="AL3" s="22"/>
      <c r="AM3" s="47"/>
      <c r="AN3" s="71" t="e">
        <f>INDEX(Images!$C$2:$C$8, MATCH(L3, Images!$A$2:$A$8, 0))</f>
        <v>#N/A</v>
      </c>
      <c r="AO3" s="71" t="e">
        <f>INDEX(Images!$H$2:$H$17, MATCH(J3, Images!$F$2:$F$17, 0))</f>
        <v>#N/A</v>
      </c>
      <c r="AP3" s="34" t="str">
        <f>"Number of Bowel Movements" &amp; " " &amp; "August" &amp; " " &amp; 'Year &amp; Tolerances'!D8</f>
        <v>Number of Bowel Movements August 2024</v>
      </c>
    </row>
    <row r="4" spans="2:43" ht="45" customHeight="1" x14ac:dyDescent="0.25">
      <c r="B4" s="158"/>
      <c r="C4" s="153" t="str">
        <f>Wertebereiche!J3</f>
        <v xml:space="preserve"> Type 1 </v>
      </c>
      <c r="D4" s="61"/>
      <c r="E4" s="101" t="str">
        <f>Wertebereiche!K3</f>
        <v>Separate hard lumps, like nuts, 
difficult to pass</v>
      </c>
      <c r="F4" s="82"/>
      <c r="G4" s="250">
        <f t="shared" ref="G4:G33" si="0">WEEKDAY(H4)</f>
        <v>6</v>
      </c>
      <c r="H4" s="49">
        <f>DATE('Year &amp; Tolerances'!F$1,8,Wertebereiche!L3)</f>
        <v>45506</v>
      </c>
      <c r="I4" s="50"/>
      <c r="J4" s="59"/>
      <c r="K4" s="146" t="str" cm="1">
        <f t="array" ref="K4">IFERROR(IF(ISBLANK(J4), "",INDEX(Images!$G:$G, AO4)), "")</f>
        <v/>
      </c>
      <c r="L4" s="119"/>
      <c r="M4" s="148" t="str" cm="1">
        <f t="array" ref="M4">IFERROR(INDEX(Images!$B:$B, AN4), "")</f>
        <v/>
      </c>
      <c r="N4" s="52"/>
      <c r="O4" s="69"/>
      <c r="P4" s="53"/>
      <c r="Q4" s="53"/>
      <c r="R4" s="53"/>
      <c r="S4" s="54"/>
      <c r="T4" s="54"/>
      <c r="U4" s="151" t="str" cm="1">
        <f t="array" ref="U4">IFERROR(IF(ISBLANK(T4), "", INDEX(Images!$D:$D, T4+1)), "")</f>
        <v/>
      </c>
      <c r="V4" s="51"/>
      <c r="W4" s="152" t="str" cm="1">
        <f t="array" ref="W4">IFERROR(IF(ISBLANK(V4), "", INDEX(Images!$D:$D, V4+1)), "")</f>
        <v/>
      </c>
      <c r="X4" s="67"/>
      <c r="Z4" s="333" t="str">
        <f>Wertebereiche!P6</f>
        <v>Click on a cell and select a value from the drop-down list.</v>
      </c>
      <c r="AA4" s="21">
        <v>2</v>
      </c>
      <c r="AB4" s="21" t="e">
        <f>INDEX(Wertebereiche!$T$2:$T$6, MATCH(S4, Wertebereiche!$H$2:$H$6, 0))</f>
        <v>#N/A</v>
      </c>
      <c r="AC4" s="21" t="str">
        <f t="shared" ref="AC4:AC33" si="1">IF(ISBLANK(I4),"",1)</f>
        <v/>
      </c>
      <c r="AD4" s="21"/>
      <c r="AE4" s="21" t="e">
        <f>INDEX(Wertebereiche!$U$2:$U$6, MATCH(P4, Wertebereiche!$D$2:$D$6, 0))</f>
        <v>#N/A</v>
      </c>
      <c r="AF4" s="21"/>
      <c r="AG4" s="21"/>
      <c r="AH4" s="21"/>
      <c r="AI4" s="21" t="str">
        <f>Wertebereiche!P18</f>
        <v>Type 3  or Type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6"/>
      <c r="C5" s="154" t="str">
        <f>Wertebereiche!J4</f>
        <v xml:space="preserve">Type 2 </v>
      </c>
      <c r="D5" s="29"/>
      <c r="E5" s="102" t="str">
        <f>Wertebereiche!K4</f>
        <v>Sausage like, lumpy, 
difficult to pass</v>
      </c>
      <c r="G5" s="212">
        <f t="shared" si="0"/>
        <v>7</v>
      </c>
      <c r="H5" s="41">
        <f>DATE('Year &amp; Tolerances'!F$1,8,Wertebereiche!L4)</f>
        <v>45507</v>
      </c>
      <c r="I5" s="42"/>
      <c r="J5" s="43"/>
      <c r="K5" s="145" t="str" cm="1">
        <f t="array" ref="K5">IFERROR(IF(ISBLANK(J5), "",INDEX(Images!$G:$G, AO5)), "")</f>
        <v/>
      </c>
      <c r="L5" s="118"/>
      <c r="M5" s="147" t="str" cm="1">
        <f t="array" ref="M5">IFERROR(INDEX(Images!$B:$B, AN5), "")</f>
        <v/>
      </c>
      <c r="N5" s="46"/>
      <c r="O5" s="68"/>
      <c r="P5" s="44"/>
      <c r="Q5" s="44"/>
      <c r="R5" s="44"/>
      <c r="S5" s="45"/>
      <c r="T5" s="56"/>
      <c r="U5" s="149" t="str" cm="1">
        <f t="array" ref="U5">IFERROR(IF(ISBLANK(T5), "", INDEX(Images!$D:$D, T5+1)), "")</f>
        <v/>
      </c>
      <c r="V5" s="57"/>
      <c r="W5" s="150" t="str" cm="1">
        <f t="array" ref="W5">IFERROR(IF(ISBLANK(V5), "", INDEX(Images!$D:$D, V5+1)), "")</f>
        <v/>
      </c>
      <c r="X5" s="70"/>
      <c r="Z5" s="333"/>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Type 5 - Type 7 or mushy</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6"/>
      <c r="C6" s="154" t="str">
        <f>Wertebereiche!J5</f>
        <v xml:space="preserve">Type 3 </v>
      </c>
      <c r="D6" s="29"/>
      <c r="E6" s="102" t="str">
        <f>Wertebereiche!K5</f>
        <v>Sausage like, cracks in the surface</v>
      </c>
      <c r="G6" s="250">
        <f t="shared" si="0"/>
        <v>1</v>
      </c>
      <c r="H6" s="49">
        <f>DATE('Year &amp; Tolerances'!F$1,8,Wertebereiche!L5)</f>
        <v>45508</v>
      </c>
      <c r="I6" s="50"/>
      <c r="J6" s="59"/>
      <c r="K6" s="146" t="str" cm="1">
        <f t="array" ref="K6">IFERROR(IF(ISBLANK(J6), "",INDEX(Images!$G:$G, AO6)), "")</f>
        <v/>
      </c>
      <c r="L6" s="120"/>
      <c r="M6" s="148" t="str" cm="1">
        <f t="array" ref="M6">IFERROR(INDEX(Images!$B:$B, AN6), "")</f>
        <v/>
      </c>
      <c r="N6" s="52"/>
      <c r="O6" s="69"/>
      <c r="P6" s="53"/>
      <c r="Q6" s="53"/>
      <c r="R6" s="53"/>
      <c r="S6" s="54"/>
      <c r="T6" s="54"/>
      <c r="U6" s="151" t="str" cm="1">
        <f t="array" ref="U6">IFERROR(IF(ISBLANK(T6), "", INDEX(Images!$D:$D, T6+1)), "")</f>
        <v/>
      </c>
      <c r="V6" s="51"/>
      <c r="W6" s="152"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Slippery, soft, sticky</v>
      </c>
      <c r="AJ6" s="21"/>
      <c r="AK6" s="21">
        <f>SUM(COUNTIF(J$3:J$33, Wertebereiche!I11))</f>
        <v>0</v>
      </c>
      <c r="AL6" s="21"/>
      <c r="AM6" s="48"/>
      <c r="AN6" s="71" t="e">
        <f>INDEX(Images!$C$2:$C$8, MATCH(L6, Images!$A$2:$A$8, 0))</f>
        <v>#N/A</v>
      </c>
      <c r="AO6" s="71" t="e">
        <f>INDEX(Images!$H$2:$H$17, MATCH(J6, Images!$F$2:$F$17, 0))</f>
        <v>#N/A</v>
      </c>
    </row>
    <row r="7" spans="2:43" ht="45" customHeight="1" x14ac:dyDescent="0.25">
      <c r="B7" s="156"/>
      <c r="C7" s="154" t="str">
        <f>Wertebereiche!J6</f>
        <v xml:space="preserve">Type 4  </v>
      </c>
      <c r="D7" s="29"/>
      <c r="E7" s="102" t="str">
        <f>Wertebereiche!K6</f>
        <v>Smooth &amp; soft sausage or snake</v>
      </c>
      <c r="G7" s="212">
        <f t="shared" si="0"/>
        <v>2</v>
      </c>
      <c r="H7" s="41">
        <f>DATE('Year &amp; Tolerances'!F$1,8,Wertebereiche!L6)</f>
        <v>45509</v>
      </c>
      <c r="I7" s="42"/>
      <c r="J7" s="43"/>
      <c r="K7" s="145" t="str" cm="1">
        <f t="array" ref="K7">IFERROR(IF(ISBLANK(J7), "",INDEX(Images!$G:$G, AO7)), "")</f>
        <v/>
      </c>
      <c r="L7" s="118"/>
      <c r="M7" s="147" t="str" cm="1">
        <f t="array" ref="M7">IFERROR(INDEX(Images!$B:$B, AN7), "")</f>
        <v/>
      </c>
      <c r="N7" s="46"/>
      <c r="O7" s="68"/>
      <c r="P7" s="44"/>
      <c r="Q7" s="44"/>
      <c r="R7" s="44"/>
      <c r="S7" s="45"/>
      <c r="T7" s="45"/>
      <c r="U7" s="149" t="str" cm="1">
        <f t="array" ref="U7">IFERROR(IF(ISBLANK(T7), "", INDEX(Images!$D:$D, T7+1)), "")</f>
        <v/>
      </c>
      <c r="V7" s="57"/>
      <c r="W7" s="150" t="str" cm="1">
        <f t="array" ref="W7">IFERROR(IF(ISBLANK(V7), "", INDEX(Images!$D:$D, V7+1)), "")</f>
        <v/>
      </c>
      <c r="X7" s="70"/>
      <c r="Z7" s="333" t="str">
        <f>Wertebereiche!P9</f>
        <v>Double-click on a cell to view its full contents.</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Slimy</v>
      </c>
      <c r="AJ7" s="21"/>
      <c r="AK7" s="21">
        <f>SUM(COUNTIF(J$3:J$33, Wertebereiche!I12))</f>
        <v>0</v>
      </c>
      <c r="AL7" s="21"/>
      <c r="AM7" s="48"/>
      <c r="AN7" s="71" t="e">
        <f>INDEX(Images!$C$2:$C$8, MATCH(L7, Images!$A$2:$A$8, 0))</f>
        <v>#N/A</v>
      </c>
      <c r="AO7" s="71" t="e">
        <f>INDEX(Images!$H$2:$H$17, MATCH(J7, Images!$F$2:$F$17, 0))</f>
        <v>#N/A</v>
      </c>
    </row>
    <row r="8" spans="2:43" ht="45" customHeight="1" x14ac:dyDescent="0.25">
      <c r="B8" s="156"/>
      <c r="C8" s="154" t="str">
        <f>Wertebereiche!J7</f>
        <v xml:space="preserve">Type 5  </v>
      </c>
      <c r="D8" s="29"/>
      <c r="E8" s="102" t="str">
        <f>Wertebereiche!K7</f>
        <v>Soft blos, clear-cut edges, 
easy to pass</v>
      </c>
      <c r="G8" s="250">
        <f t="shared" si="0"/>
        <v>3</v>
      </c>
      <c r="H8" s="49">
        <f>DATE('Year &amp; Tolerances'!F$1,8,Wertebereiche!L7)</f>
        <v>45510</v>
      </c>
      <c r="I8" s="50"/>
      <c r="J8" s="59"/>
      <c r="K8" s="146" t="str" cm="1">
        <f t="array" ref="K8">IFERROR(IF(ISBLANK(J8), "",INDEX(Images!$G:$G, AO8)), "")</f>
        <v/>
      </c>
      <c r="L8" s="120"/>
      <c r="M8" s="148" t="str" cm="1">
        <f t="array" ref="M8">IFERROR(INDEX(Images!$B:$B, AN8), "")</f>
        <v/>
      </c>
      <c r="N8" s="52"/>
      <c r="O8" s="69"/>
      <c r="P8" s="53"/>
      <c r="Q8" s="53"/>
      <c r="R8" s="53"/>
      <c r="S8" s="54"/>
      <c r="T8" s="54"/>
      <c r="U8" s="151" t="str" cm="1">
        <f t="array" ref="U8">IFERROR(IF(ISBLANK(T8), "", INDEX(Images!$D:$D, T8+1)), "")</f>
        <v/>
      </c>
      <c r="V8" s="51"/>
      <c r="W8" s="152" t="str" cm="1">
        <f t="array" ref="W8">IFERROR(IF(ISBLANK(V8), "", INDEX(Images!$D:$D, V8+1)), "")</f>
        <v/>
      </c>
      <c r="X8" s="67"/>
      <c r="Z8" s="333"/>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Greasy</v>
      </c>
      <c r="AJ8" s="21"/>
      <c r="AK8" s="21">
        <f>SUM(COUNTIF(J$3:J$33, Wertebereiche!I13))</f>
        <v>0</v>
      </c>
      <c r="AL8" s="21"/>
      <c r="AM8" s="48"/>
      <c r="AN8" s="71" t="e">
        <f>INDEX(Images!$C$2:$C$8, MATCH(L8, Images!$A$2:$A$8, 0))</f>
        <v>#N/A</v>
      </c>
      <c r="AO8" s="71" t="e">
        <f>INDEX(Images!$H$2:$H$17, MATCH(J8, Images!$F$2:$F$17, 0))</f>
        <v>#N/A</v>
      </c>
    </row>
    <row r="9" spans="2:43" ht="45" customHeight="1" x14ac:dyDescent="0.25">
      <c r="B9" s="156"/>
      <c r="C9" s="154" t="str">
        <f>Wertebereiche!J8</f>
        <v xml:space="preserve">Type 6  </v>
      </c>
      <c r="D9" s="29"/>
      <c r="E9" s="102" t="str">
        <f>Wertebereiche!K8</f>
        <v>Mushy consistency, ragged edges</v>
      </c>
      <c r="G9" s="212">
        <f t="shared" si="0"/>
        <v>4</v>
      </c>
      <c r="H9" s="41">
        <f>DATE('Year &amp; Tolerances'!F$1,8,Wertebereiche!L8)</f>
        <v>45511</v>
      </c>
      <c r="I9" s="42"/>
      <c r="J9" s="43"/>
      <c r="K9" s="145" t="str" cm="1">
        <f t="array" ref="K9">IFERROR(IF(ISBLANK(J9), "",INDEX(Images!$G:$G, AO9)), "")</f>
        <v/>
      </c>
      <c r="L9" s="118"/>
      <c r="M9" s="147" t="str" cm="1">
        <f t="array" ref="M9">IFERROR(INDEX(Images!$B:$B, AN9), "")</f>
        <v/>
      </c>
      <c r="N9" s="46"/>
      <c r="O9" s="68"/>
      <c r="P9" s="44"/>
      <c r="Q9" s="44"/>
      <c r="R9" s="44"/>
      <c r="S9" s="45"/>
      <c r="T9" s="45"/>
      <c r="U9" s="149" t="str" cm="1">
        <f t="array" ref="U9">IFERROR(IF(ISBLANK(T9), "", INDEX(Images!$D:$D, T9+1)), "")</f>
        <v/>
      </c>
      <c r="V9" s="57"/>
      <c r="W9" s="150"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Pen-shaped</v>
      </c>
      <c r="AJ9" s="21"/>
      <c r="AK9" s="21">
        <f>SUM(COUNTIF(J$3:J$33, Wertebereiche!I14))</f>
        <v>0</v>
      </c>
      <c r="AL9" s="21"/>
      <c r="AM9" s="48"/>
      <c r="AN9" s="71" t="e">
        <f>INDEX(Images!$C$2:$C$8, MATCH(L9, Images!$A$2:$A$8, 0))</f>
        <v>#N/A</v>
      </c>
      <c r="AO9" s="71" t="e">
        <f>INDEX(Images!$H$2:$H$17, MATCH(J9, Images!$F$2:$F$17, 0))</f>
        <v>#N/A</v>
      </c>
    </row>
    <row r="10" spans="2:43" ht="45" customHeight="1" x14ac:dyDescent="0.25">
      <c r="B10" s="157"/>
      <c r="C10" s="155" t="str">
        <f>Wertebereiche!J9</f>
        <v xml:space="preserve">Type 7  </v>
      </c>
      <c r="D10" s="85"/>
      <c r="E10" s="103" t="str">
        <f>Wertebereiche!K9</f>
        <v>Liquid consistency</v>
      </c>
      <c r="F10" s="83"/>
      <c r="G10" s="250">
        <f t="shared" si="0"/>
        <v>5</v>
      </c>
      <c r="H10" s="49">
        <f>DATE('Year &amp; Tolerances'!F$1,8,Wertebereiche!L9)</f>
        <v>45512</v>
      </c>
      <c r="I10" s="50"/>
      <c r="J10" s="59"/>
      <c r="K10" s="146" t="str" cm="1">
        <f t="array" ref="K10">IFERROR(IF(ISBLANK(J10), "",INDEX(Images!$G:$G, AO10)), "")</f>
        <v/>
      </c>
      <c r="L10" s="120"/>
      <c r="M10" s="148" t="str" cm="1">
        <f t="array" ref="M10">IFERROR(INDEX(Images!$B:$B, AN10), "")</f>
        <v/>
      </c>
      <c r="N10" s="52"/>
      <c r="O10" s="69"/>
      <c r="P10" s="53"/>
      <c r="Q10" s="53"/>
      <c r="R10" s="53"/>
      <c r="S10" s="54"/>
      <c r="T10" s="54"/>
      <c r="U10" s="151" t="str" cm="1">
        <f t="array" ref="U10">IFERROR(IF(ISBLANK(T10), "", INDEX(Images!$D:$D, T10+1)), "")</f>
        <v/>
      </c>
      <c r="V10" s="51"/>
      <c r="W10" s="152" t="str" cm="1">
        <f t="array" ref="W10">IFERROR(IF(ISBLANK(V10), "", INDEX(Images!$D:$D, V10+1)), "")</f>
        <v/>
      </c>
      <c r="X10" s="67"/>
      <c r="Z10" s="333" t="str">
        <f>Wertebereiche!P10</f>
        <v>To export or print, go to "File" and then select "Print".</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Bloody</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142"/>
      <c r="E11" s="142"/>
      <c r="F11" s="82"/>
      <c r="G11" s="212">
        <f t="shared" si="0"/>
        <v>6</v>
      </c>
      <c r="H11" s="41">
        <f>DATE('Year &amp; Tolerances'!F$1,8,Wertebereiche!L10)</f>
        <v>45513</v>
      </c>
      <c r="I11" s="42"/>
      <c r="J11" s="43"/>
      <c r="K11" s="145" t="str" cm="1">
        <f t="array" ref="K11">IFERROR(IF(ISBLANK(J11), "",INDEX(Images!$G:$G, AO11)), "")</f>
        <v/>
      </c>
      <c r="L11" s="118"/>
      <c r="M11" s="147" t="str" cm="1">
        <f t="array" ref="M11">IFERROR(INDEX(Images!$B:$B, AN11), "")</f>
        <v/>
      </c>
      <c r="N11" s="46"/>
      <c r="O11" s="68"/>
      <c r="P11" s="44"/>
      <c r="Q11" s="44"/>
      <c r="R11" s="44"/>
      <c r="S11" s="45"/>
      <c r="T11" s="45"/>
      <c r="U11" s="149" t="str" cm="1">
        <f t="array" ref="U11">IFERROR(IF(ISBLANK(T11), "", INDEX(Images!$D:$D, T11+1)), "")</f>
        <v/>
      </c>
      <c r="V11" s="57"/>
      <c r="W11" s="150" t="str" cm="1">
        <f t="array" ref="W11">IFERROR(IF(ISBLANK(V11), "", INDEX(Images!$D:$D, V11+1)), "")</f>
        <v/>
      </c>
      <c r="X11" s="70"/>
      <c r="Z11" s="333"/>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Other</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34" t="str">
        <f>Wertebereiche!P5</f>
        <v xml:space="preserve">
Type 1 and 2 = Constipation
Type 3 and 4 = Ideal stool (easy to pass)
Type 5 to 7 = Diarrhea 
</v>
      </c>
      <c r="C12" s="334"/>
      <c r="D12" s="334"/>
      <c r="E12" s="334"/>
      <c r="F12" s="82"/>
      <c r="G12" s="250">
        <f t="shared" si="0"/>
        <v>7</v>
      </c>
      <c r="H12" s="49">
        <f>DATE('Year &amp; Tolerances'!F$1,8,Wertebereiche!L11)</f>
        <v>45514</v>
      </c>
      <c r="I12" s="50"/>
      <c r="J12" s="59"/>
      <c r="K12" s="146" t="str" cm="1">
        <f t="array" ref="K12">IFERROR(IF(ISBLANK(J12), "",INDEX(Images!$G:$G, AO12)), "")</f>
        <v/>
      </c>
      <c r="L12" s="120"/>
      <c r="M12" s="148" t="str" cm="1">
        <f t="array" ref="M12">IFERROR(INDEX(Images!$B:$B, AN12), "")</f>
        <v/>
      </c>
      <c r="N12" s="52"/>
      <c r="O12" s="69"/>
      <c r="P12" s="53"/>
      <c r="Q12" s="53"/>
      <c r="R12" s="53"/>
      <c r="S12" s="54"/>
      <c r="T12" s="54"/>
      <c r="U12" s="151" t="str" cm="1">
        <f t="array" ref="U12">IFERROR(IF(ISBLANK(T12), "", INDEX(Images!$D:$D, T12+1)), "")</f>
        <v/>
      </c>
      <c r="V12" s="51"/>
      <c r="W12" s="152"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34"/>
      <c r="C13" s="334"/>
      <c r="D13" s="334"/>
      <c r="E13" s="334"/>
      <c r="F13" s="82"/>
      <c r="G13" s="212">
        <f t="shared" si="0"/>
        <v>1</v>
      </c>
      <c r="H13" s="41">
        <f>DATE('Year &amp; Tolerances'!F$1,8,Wertebereiche!L12)</f>
        <v>45515</v>
      </c>
      <c r="I13" s="42"/>
      <c r="J13" s="43"/>
      <c r="K13" s="145" t="str" cm="1">
        <f t="array" ref="K13">IFERROR(IF(ISBLANK(J13), "",INDEX(Images!$G:$G, AO13)), "")</f>
        <v/>
      </c>
      <c r="L13" s="118"/>
      <c r="M13" s="147" t="str" cm="1">
        <f t="array" ref="M13">IFERROR(INDEX(Images!$B:$B, AN13), "")</f>
        <v/>
      </c>
      <c r="N13" s="46"/>
      <c r="O13" s="68"/>
      <c r="P13" s="44"/>
      <c r="Q13" s="44"/>
      <c r="R13" s="44"/>
      <c r="S13" s="45"/>
      <c r="T13" s="45"/>
      <c r="U13" s="149" t="str" cm="1">
        <f t="array" ref="U13">IFERROR(IF(ISBLANK(T13), "", INDEX(Images!$D:$D, T13+1)), "")</f>
        <v/>
      </c>
      <c r="V13" s="57"/>
      <c r="W13" s="150"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50">
        <f t="shared" si="0"/>
        <v>2</v>
      </c>
      <c r="H14" s="49">
        <f>DATE('Year &amp; Tolerances'!F$1,8,Wertebereiche!L13)</f>
        <v>45516</v>
      </c>
      <c r="I14" s="50"/>
      <c r="J14" s="59"/>
      <c r="K14" s="146" t="str" cm="1">
        <f t="array" ref="K14">IFERROR(IF(ISBLANK(J14), "",INDEX(Images!$G:$G, AO14)), "")</f>
        <v/>
      </c>
      <c r="L14" s="120"/>
      <c r="M14" s="148" t="str" cm="1">
        <f t="array" ref="M14">IFERROR(INDEX(Images!$B:$B, AN14), "")</f>
        <v/>
      </c>
      <c r="N14" s="52"/>
      <c r="O14" s="69"/>
      <c r="P14" s="53"/>
      <c r="Q14" s="53"/>
      <c r="R14" s="53"/>
      <c r="S14" s="54"/>
      <c r="T14" s="54"/>
      <c r="U14" s="151" t="str" cm="1">
        <f t="array" ref="U14">IFERROR(IF(ISBLANK(T14), "", INDEX(Images!$D:$D, T14+1)), "")</f>
        <v/>
      </c>
      <c r="V14" s="51"/>
      <c r="W14" s="152"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12">
        <f t="shared" si="0"/>
        <v>3</v>
      </c>
      <c r="H15" s="41">
        <f>DATE('Year &amp; Tolerances'!F$1,8,Wertebereiche!L14)</f>
        <v>45517</v>
      </c>
      <c r="I15" s="42"/>
      <c r="J15" s="43"/>
      <c r="K15" s="145" t="str" cm="1">
        <f t="array" ref="K15">IFERROR(IF(ISBLANK(J15), "",INDEX(Images!$G:$G, AO15)), "")</f>
        <v/>
      </c>
      <c r="L15" s="118"/>
      <c r="M15" s="147" t="str" cm="1">
        <f t="array" ref="M15">IFERROR(INDEX(Images!$B:$B, AN15), "")</f>
        <v/>
      </c>
      <c r="N15" s="46"/>
      <c r="O15" s="68"/>
      <c r="P15" s="44"/>
      <c r="Q15" s="44"/>
      <c r="R15" s="44"/>
      <c r="S15" s="45"/>
      <c r="T15" s="45"/>
      <c r="U15" s="149" t="str" cm="1">
        <f t="array" ref="U15">IFERROR(IF(ISBLANK(T15), "", INDEX(Images!$D:$D, T15+1)), "")</f>
        <v/>
      </c>
      <c r="V15" s="57"/>
      <c r="W15" s="150"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50">
        <f t="shared" si="0"/>
        <v>4</v>
      </c>
      <c r="H16" s="49">
        <f>DATE('Year &amp; Tolerances'!F$1,8,Wertebereiche!L15)</f>
        <v>45518</v>
      </c>
      <c r="I16" s="50"/>
      <c r="J16" s="59"/>
      <c r="K16" s="146" t="str" cm="1">
        <f t="array" ref="K16">IFERROR(IF(ISBLANK(J16), "",INDEX(Images!$G:$G, AO16)), "")</f>
        <v/>
      </c>
      <c r="L16" s="120"/>
      <c r="M16" s="148" t="str" cm="1">
        <f t="array" ref="M16">IFERROR(INDEX(Images!$B:$B, AN16), "")</f>
        <v/>
      </c>
      <c r="N16" s="52"/>
      <c r="O16" s="69"/>
      <c r="P16" s="53"/>
      <c r="Q16" s="53"/>
      <c r="R16" s="53"/>
      <c r="S16" s="54"/>
      <c r="T16" s="54"/>
      <c r="U16" s="151" t="str" cm="1">
        <f t="array" ref="U16">IFERROR(IF(ISBLANK(T16), "", INDEX(Images!$D:$D, T16+1)), "")</f>
        <v/>
      </c>
      <c r="V16" s="51"/>
      <c r="W16" s="152"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12">
        <f t="shared" si="0"/>
        <v>5</v>
      </c>
      <c r="H17" s="41">
        <f>DATE('Year &amp; Tolerances'!F$1,8,Wertebereiche!L16)</f>
        <v>45519</v>
      </c>
      <c r="I17" s="42"/>
      <c r="J17" s="43"/>
      <c r="K17" s="145" t="str" cm="1">
        <f t="array" ref="K17">IFERROR(IF(ISBLANK(J17), "",INDEX(Images!$G:$G, AO17)), "")</f>
        <v/>
      </c>
      <c r="L17" s="118"/>
      <c r="M17" s="147" t="str" cm="1">
        <f t="array" ref="M17">IFERROR(INDEX(Images!$B:$B, AN17), "")</f>
        <v/>
      </c>
      <c r="N17" s="46"/>
      <c r="O17" s="68"/>
      <c r="P17" s="44"/>
      <c r="Q17" s="44"/>
      <c r="R17" s="44"/>
      <c r="S17" s="45"/>
      <c r="T17" s="45"/>
      <c r="U17" s="149" t="str" cm="1">
        <f t="array" ref="U17">IFERROR(IF(ISBLANK(T17), "", INDEX(Images!$D:$D, T17+1)), "")</f>
        <v/>
      </c>
      <c r="V17" s="57"/>
      <c r="W17" s="150"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50">
        <f t="shared" si="0"/>
        <v>6</v>
      </c>
      <c r="H18" s="49">
        <f>DATE('Year &amp; Tolerances'!F$1,8,Wertebereiche!L17)</f>
        <v>45520</v>
      </c>
      <c r="I18" s="50"/>
      <c r="J18" s="59"/>
      <c r="K18" s="146" t="str" cm="1">
        <f t="array" ref="K18">IFERROR(IF(ISBLANK(J18), "",INDEX(Images!$G:$G, AO18)), "")</f>
        <v/>
      </c>
      <c r="L18" s="120"/>
      <c r="M18" s="148" t="str" cm="1">
        <f t="array" ref="M18">IFERROR(INDEX(Images!$B:$B, AN18), "")</f>
        <v/>
      </c>
      <c r="N18" s="52"/>
      <c r="O18" s="69"/>
      <c r="P18" s="53"/>
      <c r="Q18" s="53"/>
      <c r="R18" s="53"/>
      <c r="S18" s="54"/>
      <c r="T18" s="54"/>
      <c r="U18" s="151" t="str" cm="1">
        <f t="array" ref="U18">IFERROR(IF(ISBLANK(T18), "", INDEX(Images!$D:$D, T18+1)), "")</f>
        <v/>
      </c>
      <c r="V18" s="51"/>
      <c r="W18" s="152"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12">
        <f t="shared" si="0"/>
        <v>7</v>
      </c>
      <c r="H19" s="41">
        <f>DATE('Year &amp; Tolerances'!F$1,8,Wertebereiche!L18)</f>
        <v>45521</v>
      </c>
      <c r="I19" s="42"/>
      <c r="J19" s="43"/>
      <c r="K19" s="145" t="str" cm="1">
        <f t="array" ref="K19">IFERROR(IF(ISBLANK(J19), "",INDEX(Images!$G:$G, AO19)), "")</f>
        <v/>
      </c>
      <c r="L19" s="118"/>
      <c r="M19" s="147" t="str" cm="1">
        <f t="array" ref="M19">IFERROR(INDEX(Images!$B:$B, AN19), "")</f>
        <v/>
      </c>
      <c r="N19" s="46"/>
      <c r="O19" s="68"/>
      <c r="P19" s="44"/>
      <c r="Q19" s="44"/>
      <c r="R19" s="44"/>
      <c r="S19" s="45"/>
      <c r="T19" s="45"/>
      <c r="U19" s="149" t="str" cm="1">
        <f t="array" ref="U19">IFERROR(IF(ISBLANK(T19), "", INDEX(Images!$D:$D, T19+1)), "")</f>
        <v/>
      </c>
      <c r="V19" s="57"/>
      <c r="W19" s="150"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32"/>
      <c r="D20" s="332"/>
      <c r="E20" s="332"/>
      <c r="F20" s="84"/>
      <c r="G20" s="250">
        <f t="shared" si="0"/>
        <v>1</v>
      </c>
      <c r="H20" s="49">
        <f>DATE('Year &amp; Tolerances'!F$1,8,Wertebereiche!L19)</f>
        <v>45522</v>
      </c>
      <c r="I20" s="50"/>
      <c r="J20" s="59"/>
      <c r="K20" s="146" t="str" cm="1">
        <f t="array" ref="K20">IFERROR(IF(ISBLANK(J20), "",INDEX(Images!$G:$G, AO20)), "")</f>
        <v/>
      </c>
      <c r="L20" s="120"/>
      <c r="M20" s="148" t="str" cm="1">
        <f t="array" ref="M20">IFERROR(INDEX(Images!$B:$B, AN20), "")</f>
        <v/>
      </c>
      <c r="N20" s="52"/>
      <c r="O20" s="69"/>
      <c r="P20" s="53"/>
      <c r="Q20" s="53"/>
      <c r="R20" s="53"/>
      <c r="S20" s="54"/>
      <c r="T20" s="54"/>
      <c r="U20" s="151" t="str" cm="1">
        <f t="array" ref="U20">IFERROR(IF(ISBLANK(T20), "", INDEX(Images!$D:$D, T20+1)), "")</f>
        <v/>
      </c>
      <c r="V20" s="51"/>
      <c r="W20" s="152"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12">
        <f t="shared" si="0"/>
        <v>2</v>
      </c>
      <c r="H21" s="41">
        <f>DATE('Year &amp; Tolerances'!F$1,8,Wertebereiche!L20)</f>
        <v>45523</v>
      </c>
      <c r="I21" s="42"/>
      <c r="J21" s="43"/>
      <c r="K21" s="145" t="str" cm="1">
        <f t="array" ref="K21">IFERROR(IF(ISBLANK(J21), "",INDEX(Images!$G:$G, AO21)), "")</f>
        <v/>
      </c>
      <c r="L21" s="118"/>
      <c r="M21" s="147" t="str" cm="1">
        <f t="array" ref="M21">IFERROR(INDEX(Images!$B:$B, AN21), "")</f>
        <v/>
      </c>
      <c r="N21" s="46"/>
      <c r="O21" s="68"/>
      <c r="P21" s="44"/>
      <c r="Q21" s="44"/>
      <c r="R21" s="44"/>
      <c r="S21" s="45"/>
      <c r="T21" s="45"/>
      <c r="U21" s="149" t="str" cm="1">
        <f t="array" ref="U21">IFERROR(IF(ISBLANK(T21), "", INDEX(Images!$D:$D, T21+1)), "")</f>
        <v/>
      </c>
      <c r="V21" s="57"/>
      <c r="W21" s="150"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50">
        <f t="shared" si="0"/>
        <v>3</v>
      </c>
      <c r="H22" s="49">
        <f>DATE('Year &amp; Tolerances'!F$1,8,Wertebereiche!L21)</f>
        <v>45524</v>
      </c>
      <c r="I22" s="50"/>
      <c r="J22" s="59"/>
      <c r="K22" s="146" t="str" cm="1">
        <f t="array" ref="K22">IFERROR(IF(ISBLANK(J22), "",INDEX(Images!$G:$G, AO22)), "")</f>
        <v/>
      </c>
      <c r="L22" s="120"/>
      <c r="M22" s="148" t="str" cm="1">
        <f t="array" ref="M22">IFERROR(INDEX(Images!$B:$B, AN22), "")</f>
        <v/>
      </c>
      <c r="N22" s="52"/>
      <c r="O22" s="69"/>
      <c r="P22" s="53"/>
      <c r="Q22" s="53"/>
      <c r="R22" s="53"/>
      <c r="S22" s="54"/>
      <c r="T22" s="54"/>
      <c r="U22" s="151" t="str" cm="1">
        <f t="array" ref="U22">IFERROR(IF(ISBLANK(T22), "", INDEX(Images!$D:$D, T22+1)), "")</f>
        <v/>
      </c>
      <c r="V22" s="51"/>
      <c r="W22" s="152"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12">
        <f t="shared" si="0"/>
        <v>4</v>
      </c>
      <c r="H23" s="41">
        <f>DATE('Year &amp; Tolerances'!F$1,8,Wertebereiche!L22)</f>
        <v>45525</v>
      </c>
      <c r="I23" s="42"/>
      <c r="J23" s="43"/>
      <c r="K23" s="145" t="str" cm="1">
        <f t="array" ref="K23">IFERROR(IF(ISBLANK(J23), "",INDEX(Images!$G:$G, AO23)), "")</f>
        <v/>
      </c>
      <c r="L23" s="118"/>
      <c r="M23" s="147" t="str" cm="1">
        <f t="array" ref="M23">IFERROR(INDEX(Images!$B:$B, AN23), "")</f>
        <v/>
      </c>
      <c r="N23" s="46"/>
      <c r="O23" s="68"/>
      <c r="P23" s="44"/>
      <c r="Q23" s="44"/>
      <c r="R23" s="44"/>
      <c r="S23" s="45"/>
      <c r="T23" s="45"/>
      <c r="U23" s="149" t="str" cm="1">
        <f t="array" ref="U23">IFERROR(IF(ISBLANK(T23), "", INDEX(Images!$D:$D, T23+1)), "")</f>
        <v/>
      </c>
      <c r="V23" s="57"/>
      <c r="W23" s="150"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50">
        <f t="shared" si="0"/>
        <v>5</v>
      </c>
      <c r="H24" s="49">
        <f>DATE('Year &amp; Tolerances'!F$1,8,Wertebereiche!L23)</f>
        <v>45526</v>
      </c>
      <c r="I24" s="50"/>
      <c r="J24" s="59"/>
      <c r="K24" s="146" t="str" cm="1">
        <f t="array" ref="K24">IFERROR(IF(ISBLANK(J24), "",INDEX(Images!$G:$G, AO24)), "")</f>
        <v/>
      </c>
      <c r="L24" s="120"/>
      <c r="M24" s="148" t="str" cm="1">
        <f t="array" ref="M24">IFERROR(INDEX(Images!$B:$B, AN24), "")</f>
        <v/>
      </c>
      <c r="N24" s="52"/>
      <c r="O24" s="69"/>
      <c r="P24" s="53"/>
      <c r="Q24" s="53"/>
      <c r="R24" s="53"/>
      <c r="S24" s="54"/>
      <c r="T24" s="54"/>
      <c r="U24" s="151" t="str" cm="1">
        <f t="array" ref="U24">IFERROR(IF(ISBLANK(T24), "", INDEX(Images!$D:$D, T24+1)), "")</f>
        <v/>
      </c>
      <c r="V24" s="51"/>
      <c r="W24" s="152"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12">
        <f t="shared" si="0"/>
        <v>6</v>
      </c>
      <c r="H25" s="41">
        <f>DATE('Year &amp; Tolerances'!F$1,8,Wertebereiche!L24)</f>
        <v>45527</v>
      </c>
      <c r="I25" s="42"/>
      <c r="J25" s="43"/>
      <c r="K25" s="145" t="str" cm="1">
        <f t="array" ref="K25">IFERROR(IF(ISBLANK(J25), "",INDEX(Images!$G:$G, AO25)), "")</f>
        <v/>
      </c>
      <c r="L25" s="118"/>
      <c r="M25" s="147" t="str" cm="1">
        <f t="array" ref="M25">IFERROR(INDEX(Images!$B:$B, AN25), "")</f>
        <v/>
      </c>
      <c r="N25" s="46"/>
      <c r="O25" s="68"/>
      <c r="P25" s="44"/>
      <c r="Q25" s="44"/>
      <c r="R25" s="44"/>
      <c r="S25" s="45"/>
      <c r="T25" s="45"/>
      <c r="U25" s="149" t="str" cm="1">
        <f t="array" ref="U25">IFERROR(IF(ISBLANK(T25), "", INDEX(Images!$D:$D, T25+1)), "")</f>
        <v/>
      </c>
      <c r="V25" s="57"/>
      <c r="W25" s="150"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50">
        <f t="shared" si="0"/>
        <v>7</v>
      </c>
      <c r="H26" s="49">
        <f>DATE('Year &amp; Tolerances'!F$1,8,Wertebereiche!L25)</f>
        <v>45528</v>
      </c>
      <c r="I26" s="50"/>
      <c r="J26" s="59"/>
      <c r="K26" s="146" t="str" cm="1">
        <f t="array" ref="K26">IFERROR(IF(ISBLANK(J26), "",INDEX(Images!$G:$G, AO26)), "")</f>
        <v/>
      </c>
      <c r="L26" s="120"/>
      <c r="M26" s="148" t="str" cm="1">
        <f t="array" ref="M26">IFERROR(INDEX(Images!$B:$B, AN26), "")</f>
        <v/>
      </c>
      <c r="N26" s="52"/>
      <c r="O26" s="69"/>
      <c r="P26" s="53"/>
      <c r="Q26" s="53"/>
      <c r="R26" s="53"/>
      <c r="S26" s="54"/>
      <c r="T26" s="54"/>
      <c r="U26" s="151" t="str" cm="1">
        <f t="array" ref="U26">IFERROR(IF(ISBLANK(T26), "", INDEX(Images!$D:$D, T26+1)), "")</f>
        <v/>
      </c>
      <c r="V26" s="51"/>
      <c r="W26" s="152"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12">
        <f t="shared" si="0"/>
        <v>1</v>
      </c>
      <c r="H27" s="41">
        <f>DATE('Year &amp; Tolerances'!F$1,8,Wertebereiche!L26)</f>
        <v>45529</v>
      </c>
      <c r="I27" s="42"/>
      <c r="J27" s="43"/>
      <c r="K27" s="145" t="str" cm="1">
        <f t="array" ref="K27">IFERROR(IF(ISBLANK(J27), "",INDEX(Images!$G:$G, AO27)), "")</f>
        <v/>
      </c>
      <c r="L27" s="118"/>
      <c r="M27" s="147" t="str" cm="1">
        <f t="array" ref="M27">IFERROR(INDEX(Images!$B:$B, AN27), "")</f>
        <v/>
      </c>
      <c r="N27" s="46"/>
      <c r="O27" s="68"/>
      <c r="P27" s="44"/>
      <c r="Q27" s="44"/>
      <c r="R27" s="44"/>
      <c r="S27" s="45"/>
      <c r="T27" s="45"/>
      <c r="U27" s="149" t="str" cm="1">
        <f t="array" ref="U27">IFERROR(IF(ISBLANK(T27), "", INDEX(Images!$D:$D, T27+1)), "")</f>
        <v/>
      </c>
      <c r="V27" s="57"/>
      <c r="W27" s="150"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50">
        <f t="shared" si="0"/>
        <v>2</v>
      </c>
      <c r="H28" s="49">
        <f>DATE('Year &amp; Tolerances'!F$1,8,Wertebereiche!L27)</f>
        <v>45530</v>
      </c>
      <c r="I28" s="50"/>
      <c r="J28" s="59"/>
      <c r="K28" s="146" t="str" cm="1">
        <f t="array" ref="K28">IFERROR(IF(ISBLANK(J28), "",INDEX(Images!$G:$G, AO28)), "")</f>
        <v/>
      </c>
      <c r="L28" s="120"/>
      <c r="M28" s="148" t="str" cm="1">
        <f t="array" ref="M28">IFERROR(INDEX(Images!$B:$B, AN28), "")</f>
        <v/>
      </c>
      <c r="N28" s="52"/>
      <c r="O28" s="69"/>
      <c r="P28" s="53"/>
      <c r="Q28" s="53"/>
      <c r="R28" s="53"/>
      <c r="S28" s="54"/>
      <c r="T28" s="54"/>
      <c r="U28" s="151" t="str" cm="1">
        <f t="array" ref="U28">IFERROR(IF(ISBLANK(T28), "", INDEX(Images!$D:$D, T28+1)), "")</f>
        <v/>
      </c>
      <c r="V28" s="51"/>
      <c r="W28" s="152"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12">
        <f t="shared" si="0"/>
        <v>3</v>
      </c>
      <c r="H29" s="41">
        <f>DATE('Year &amp; Tolerances'!F$1,8,Wertebereiche!L28)</f>
        <v>45531</v>
      </c>
      <c r="I29" s="42"/>
      <c r="J29" s="43"/>
      <c r="K29" s="145" t="str" cm="1">
        <f t="array" ref="K29">IFERROR(IF(ISBLANK(J29), "",INDEX(Images!$G:$G, AO29)), "")</f>
        <v/>
      </c>
      <c r="L29" s="118"/>
      <c r="M29" s="147" t="str" cm="1">
        <f t="array" ref="M29">IFERROR(INDEX(Images!$B:$B, AN29), "")</f>
        <v/>
      </c>
      <c r="N29" s="46"/>
      <c r="O29" s="68"/>
      <c r="P29" s="44"/>
      <c r="Q29" s="44"/>
      <c r="R29" s="44"/>
      <c r="S29" s="45"/>
      <c r="T29" s="45"/>
      <c r="U29" s="149" t="str" cm="1">
        <f t="array" ref="U29">IFERROR(IF(ISBLANK(T29), "", INDEX(Images!$D:$D, T29+1)), "")</f>
        <v/>
      </c>
      <c r="V29" s="57"/>
      <c r="W29" s="150"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50">
        <f t="shared" si="0"/>
        <v>4</v>
      </c>
      <c r="H30" s="49">
        <f>DATE('Year &amp; Tolerances'!F$1,8,Wertebereiche!L29)</f>
        <v>45532</v>
      </c>
      <c r="I30" s="50"/>
      <c r="J30" s="59"/>
      <c r="K30" s="146" t="str" cm="1">
        <f t="array" ref="K30">IFERROR(IF(ISBLANK(J30), "",INDEX(Images!$G:$G, AO30)), "")</f>
        <v/>
      </c>
      <c r="L30" s="120"/>
      <c r="M30" s="148" t="str" cm="1">
        <f t="array" ref="M30">IFERROR(INDEX(Images!$B:$B, AN30), "")</f>
        <v/>
      </c>
      <c r="N30" s="52"/>
      <c r="O30" s="69"/>
      <c r="P30" s="53"/>
      <c r="Q30" s="53"/>
      <c r="R30" s="53"/>
      <c r="S30" s="54"/>
      <c r="T30" s="54"/>
      <c r="U30" s="151" t="str" cm="1">
        <f t="array" ref="U30">IFERROR(IF(ISBLANK(T30), "", INDEX(Images!$D:$D, T30+1)), "")</f>
        <v/>
      </c>
      <c r="V30" s="51"/>
      <c r="W30" s="152"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12">
        <f t="shared" si="0"/>
        <v>5</v>
      </c>
      <c r="H31" s="41">
        <f>DATE('Year &amp; Tolerances'!F$1,8,Wertebereiche!L30)</f>
        <v>45533</v>
      </c>
      <c r="I31" s="42"/>
      <c r="J31" s="43"/>
      <c r="K31" s="145" t="str" cm="1">
        <f t="array" ref="K31">IFERROR(IF(ISBLANK(J31), "",INDEX(Images!$G:$G, AO31)), "")</f>
        <v/>
      </c>
      <c r="L31" s="118"/>
      <c r="M31" s="147" t="str" cm="1">
        <f t="array" ref="M31">IFERROR(INDEX(Images!$B:$B, AN31), "")</f>
        <v/>
      </c>
      <c r="N31" s="46"/>
      <c r="O31" s="68"/>
      <c r="P31" s="44"/>
      <c r="Q31" s="44"/>
      <c r="R31" s="44"/>
      <c r="S31" s="45"/>
      <c r="T31" s="45"/>
      <c r="U31" s="149" t="str" cm="1">
        <f t="array" ref="U31">IFERROR(IF(ISBLANK(T31), "", INDEX(Images!$D:$D, T31+1)), "")</f>
        <v/>
      </c>
      <c r="V31" s="43"/>
      <c r="W31" s="150"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50">
        <f t="shared" si="0"/>
        <v>6</v>
      </c>
      <c r="H32" s="49">
        <f>DATE('Year &amp; Tolerances'!F$1,8,Wertebereiche!L31)</f>
        <v>45534</v>
      </c>
      <c r="I32" s="50"/>
      <c r="J32" s="59"/>
      <c r="K32" s="146" t="str" cm="1">
        <f t="array" ref="K32">IFERROR(IF(ISBLANK(J32), "",INDEX(Images!$G:$G, AO32)), "")</f>
        <v/>
      </c>
      <c r="L32" s="120"/>
      <c r="M32" s="148" t="str" cm="1">
        <f t="array" ref="M32">IFERROR(INDEX(Images!$B:$B, AN32), "")</f>
        <v/>
      </c>
      <c r="N32" s="52"/>
      <c r="O32" s="69"/>
      <c r="P32" s="53"/>
      <c r="Q32" s="53"/>
      <c r="R32" s="53"/>
      <c r="S32" s="59"/>
      <c r="T32" s="59"/>
      <c r="U32" s="151" t="str" cm="1">
        <f t="array" ref="U32">IFERROR(IF(ISBLANK(T32), "", INDEX(Images!$D:$D, T32+1)), "")</f>
        <v/>
      </c>
      <c r="V32" s="51"/>
      <c r="W32" s="152"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41" ht="45" customHeight="1" x14ac:dyDescent="0.65">
      <c r="C33" s="27"/>
      <c r="D33" s="27"/>
      <c r="G33" s="212">
        <f t="shared" si="0"/>
        <v>7</v>
      </c>
      <c r="H33" s="41">
        <f>DATE('Year &amp; Tolerances'!F$1,8,Wertebereiche!L32)</f>
        <v>45535</v>
      </c>
      <c r="I33" s="42"/>
      <c r="J33" s="43"/>
      <c r="K33" s="145" t="str" cm="1">
        <f t="array" ref="K33">IFERROR(IF(ISBLANK(J33), "",INDEX(Images!$G:$G, AO33)), "")</f>
        <v/>
      </c>
      <c r="L33" s="118"/>
      <c r="M33" s="161" t="str" cm="1">
        <f t="array" ref="M33">IFERROR(INDEX(Images!$B:$B, AN33), "")</f>
        <v/>
      </c>
      <c r="N33" s="46"/>
      <c r="O33" s="68"/>
      <c r="P33" s="44"/>
      <c r="Q33" s="44"/>
      <c r="R33" s="44"/>
      <c r="S33" s="45"/>
      <c r="T33" s="45"/>
      <c r="U33" s="149" t="str" cm="1">
        <f t="array" ref="U33">IFERROR(IF(ISBLANK(T33), "", INDEX(Images!$D:$D, T33+1)), "")</f>
        <v/>
      </c>
      <c r="V33" s="57"/>
      <c r="W33" s="150" t="str" cm="1">
        <f t="array" ref="W33">IFERROR(IF(ISBLANK(V33), "", INDEX(Images!$D:$D, V33+1)), "")</f>
        <v/>
      </c>
      <c r="X33" s="70"/>
      <c r="AA33" s="21">
        <v>31</v>
      </c>
      <c r="AB33" s="21" t="e">
        <f>INDEX(Wertebereiche!$T$2:$T$6, MATCH(S33, Wertebereiche!$H$2:$H$6, 0))</f>
        <v>#N/A</v>
      </c>
      <c r="AC33" s="21" t="str">
        <f t="shared" si="1"/>
        <v/>
      </c>
      <c r="AD33" s="21"/>
      <c r="AE33" s="21" t="e">
        <f>INDEX(Wertebereiche!$U$2:$U$6, MATCH(P33, Wertebereiche!$D$2:$D$6, 0))</f>
        <v>#N/A</v>
      </c>
      <c r="AF33" s="21"/>
      <c r="AG33" s="21"/>
      <c r="AH33" s="21"/>
      <c r="AI33" s="21"/>
      <c r="AJ33" s="21"/>
      <c r="AK33" s="21"/>
      <c r="AL33" s="21"/>
      <c r="AM33" s="48"/>
      <c r="AN33" s="71" t="e">
        <f>INDEX(Images!$C$2:$C$8, MATCH(L33, Images!$A$2:$A$8, 0))</f>
        <v>#N/A</v>
      </c>
      <c r="AO33" s="71" t="e">
        <f>INDEX(Images!$H$2:$H$17, MATCH(J33, Images!$F$2:$F$17, 0))</f>
        <v>#N/A</v>
      </c>
    </row>
    <row r="34" spans="3:41" ht="30" customHeight="1" x14ac:dyDescent="0.65">
      <c r="C34" s="27"/>
      <c r="D34" s="27"/>
      <c r="G34" s="65"/>
      <c r="I34" s="29"/>
      <c r="J34" s="29"/>
      <c r="K34" s="29"/>
      <c r="L34" s="29"/>
      <c r="M34" s="29"/>
      <c r="N34" s="29"/>
      <c r="O34" s="62"/>
      <c r="P34" s="100"/>
      <c r="Q34" s="62"/>
      <c r="R34" s="62"/>
      <c r="S34" s="62"/>
      <c r="T34" s="62"/>
      <c r="U34" s="62"/>
      <c r="AA34" s="19" t="s">
        <v>51</v>
      </c>
      <c r="AB34" s="19" t="e" cm="1">
        <f t="array" ref="AB34">ROUND(AVERAGE(IF(ISERROR(AB3:AB33), "", AB3:AB33)), 1)</f>
        <v>#DIV/0!</v>
      </c>
      <c r="AC34" s="19">
        <f>SUM(AC3:AC33)</f>
        <v>0</v>
      </c>
      <c r="AE34" s="19" t="str" cm="1">
        <f t="array" ref="AE34">IFERROR(ROUND(AVERAGE(IF(ISERROR(AE3:AE33), "", AE3:AE33)), 0),"-")</f>
        <v>-</v>
      </c>
    </row>
    <row r="35" spans="3:41" ht="30" customHeight="1" x14ac:dyDescent="0.65">
      <c r="C35" s="27"/>
      <c r="D35" s="27"/>
    </row>
    <row r="36" spans="3:41" ht="30" customHeight="1" x14ac:dyDescent="0.65">
      <c r="C36" s="27"/>
      <c r="D36" s="27"/>
    </row>
    <row r="37" spans="3:41" ht="30" customHeight="1" x14ac:dyDescent="0.65">
      <c r="C37" s="27"/>
      <c r="D37" s="27"/>
    </row>
    <row r="38" spans="3:41" ht="30" customHeight="1" x14ac:dyDescent="0.65">
      <c r="C38" s="27"/>
      <c r="D38" s="27"/>
      <c r="H38" s="64"/>
    </row>
    <row r="39" spans="3:41" ht="30" customHeight="1" x14ac:dyDescent="0.65">
      <c r="C39" s="27"/>
      <c r="D39" s="27"/>
      <c r="G39" s="65"/>
      <c r="H39" s="65"/>
      <c r="I39" s="29"/>
    </row>
    <row r="40" spans="3:41" ht="20.100000000000001" customHeight="1" x14ac:dyDescent="0.65">
      <c r="C40" s="27"/>
      <c r="D40" s="27"/>
    </row>
    <row r="41" spans="3:41" ht="20.100000000000001" customHeight="1" x14ac:dyDescent="0.65">
      <c r="C41" s="27"/>
      <c r="D41" s="27"/>
    </row>
    <row r="42" spans="3:41" ht="20.100000000000001" customHeight="1" x14ac:dyDescent="0.65">
      <c r="C42" s="27"/>
      <c r="D42" s="27"/>
    </row>
    <row r="43" spans="3:41" ht="20.100000000000001" customHeight="1" x14ac:dyDescent="0.65">
      <c r="C43" s="27"/>
      <c r="D43" s="27"/>
    </row>
    <row r="44" spans="3:41" ht="20.100000000000001" customHeight="1" x14ac:dyDescent="0.65">
      <c r="C44" s="27"/>
      <c r="D44" s="27"/>
    </row>
    <row r="45" spans="3:41" ht="20.100000000000001" customHeight="1" x14ac:dyDescent="0.65">
      <c r="C45" s="27"/>
      <c r="D45" s="27"/>
    </row>
    <row r="46" spans="3:41" ht="20.100000000000001" customHeight="1" x14ac:dyDescent="0.65">
      <c r="C46" s="27"/>
      <c r="D46" s="27"/>
      <c r="G46" s="76"/>
      <c r="H46" s="76"/>
      <c r="I46" s="76"/>
      <c r="J46" s="76"/>
      <c r="K46" s="76"/>
      <c r="L46" s="66"/>
    </row>
    <row r="47" spans="3:41" ht="30" customHeight="1" x14ac:dyDescent="0.65">
      <c r="C47" s="27"/>
      <c r="D47" s="27"/>
      <c r="G47" s="37" t="str">
        <f>Wertebereiche!P7</f>
        <v>Average physical condition</v>
      </c>
      <c r="H47" s="37"/>
      <c r="I47" s="37"/>
      <c r="J47" s="37"/>
      <c r="K47" s="37"/>
      <c r="L47" s="58" t="str">
        <f>IFERROR(ROUND(IF(SUM(T3:T33)&gt;0,AVERAGE(T3:T33),""),0),"-")</f>
        <v>-</v>
      </c>
    </row>
    <row r="48" spans="3:41" ht="30" customHeight="1" x14ac:dyDescent="0.65">
      <c r="C48" s="27"/>
      <c r="D48" s="27"/>
      <c r="G48" s="37" t="str">
        <f>Wertebereiche!P8</f>
        <v>Average mental condition</v>
      </c>
      <c r="H48" s="37"/>
      <c r="I48" s="37"/>
      <c r="J48" s="37"/>
      <c r="K48" s="37"/>
      <c r="L48" s="58" t="str">
        <f>IFERROR(ROUND(IF(SUM(V3:V33)&gt;0,AVERAGE(V3:V33),"-"),0),"-")</f>
        <v>-</v>
      </c>
    </row>
    <row r="49" spans="3:12" ht="30" customHeight="1" x14ac:dyDescent="0.65">
      <c r="C49" s="27"/>
      <c r="D49" s="27"/>
      <c r="G49" s="65" t="str">
        <f>Wertebereiche!P12</f>
        <v>Average sleep duration per day in hours</v>
      </c>
      <c r="H49" s="65"/>
      <c r="I49" s="65"/>
      <c r="J49" s="65"/>
      <c r="K49" s="65"/>
      <c r="L49" s="29" t="str">
        <f>IFERROR(AF3, "-")</f>
        <v>-</v>
      </c>
    </row>
    <row r="50" spans="3:12" ht="30" customHeight="1" x14ac:dyDescent="0.65">
      <c r="C50" s="27"/>
      <c r="D50" s="27"/>
      <c r="G50" s="65" t="str">
        <f>Wertebereiche!P14</f>
        <v>Average number of stool per day</v>
      </c>
      <c r="H50" s="65"/>
      <c r="I50" s="65"/>
      <c r="J50" s="65"/>
      <c r="K50" s="65"/>
      <c r="L50" s="29" t="str">
        <f>IFERROR(AG3, "-")</f>
        <v>-</v>
      </c>
    </row>
    <row r="51" spans="3:12" ht="30" customHeight="1" x14ac:dyDescent="0.65">
      <c r="C51" s="27"/>
      <c r="D51" s="27"/>
      <c r="G51" s="65" t="str">
        <f>Wertebereiche!P16</f>
        <v>Number of FMT this month</v>
      </c>
      <c r="H51" s="65"/>
      <c r="I51" s="65"/>
      <c r="J51" s="65"/>
      <c r="L51" s="29">
        <f>COUNTIF(I3:I33,Wertebereiche!B2)</f>
        <v>0</v>
      </c>
    </row>
    <row r="52" spans="3:12" ht="30" customHeight="1" x14ac:dyDescent="0.65">
      <c r="C52" s="27"/>
      <c r="D52" s="27"/>
    </row>
    <row r="53" spans="3:12" ht="30" customHeight="1" x14ac:dyDescent="0.65">
      <c r="C53" s="27"/>
      <c r="D53" s="27"/>
    </row>
    <row r="54" spans="3:12" ht="30"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row r="96" spans="3:4" ht="20.100000000000001" customHeight="1" x14ac:dyDescent="0.65">
      <c r="C96" s="27"/>
      <c r="D96" s="27"/>
    </row>
  </sheetData>
  <sheetProtection algorithmName="SHA-512" hashValue="o8GzyYY8KRlPgmtorM2lNqI8PIJZW8/U0ddqCBl7BXP2/IsCrOQIw9eu+1uEybSZBkgAQGjDX1XSAXzSrq62tQ==" saltValue="t7ycREpucApQZS7lorrTqg==" spinCount="100000" sheet="1" objects="1" scenarios="1"/>
  <mergeCells count="12">
    <mergeCell ref="B2:E2"/>
    <mergeCell ref="J1:K1"/>
    <mergeCell ref="L1:M1"/>
    <mergeCell ref="T1:U1"/>
    <mergeCell ref="V1:W1"/>
    <mergeCell ref="B1:E1"/>
    <mergeCell ref="B3:E3"/>
    <mergeCell ref="Z4:Z5"/>
    <mergeCell ref="Z7:Z8"/>
    <mergeCell ref="Z10:Z11"/>
    <mergeCell ref="C20:E20"/>
    <mergeCell ref="B12:E13"/>
  </mergeCells>
  <conditionalFormatting sqref="A1:B1 F1:XFD2 A2 A3:XFD1048576">
    <cfRule type="expression" dxfId="7" priority="2">
      <formula>TRUE=$AQ$2</formula>
    </cfRule>
  </conditionalFormatting>
  <conditionalFormatting sqref="B2">
    <cfRule type="expression" dxfId="6"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3 M3:M33 U3:U33" xr:uid="{8ED2B228-BCF9-4087-ACEC-21CC804D1525}"/>
    <dataValidation allowBlank="1" showInputMessage="1" showErrorMessage="1" errorTitle="EIngabefehler" error="Bitte wähle einen Wert aus der Liste aus. Klicke dazu in die Zelle und anschließend auf den Pfeil neben der Zelle um die Liste zu öffnen." sqref="W3:W33" xr:uid="{0E741D2A-7C7F-4EDF-AE7E-E88842DA8D69}"/>
    <dataValidation type="list" allowBlank="1" showInputMessage="1" showErrorMessage="1" sqref="I34" xr:uid="{A8FC91B2-893F-4FDB-92CF-7F8FA9696BBF}">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errorTitle="Input error" error="Please select a value from the list. To do this, click on the cell and then on the arrow next to the cell to open the list." xr:uid="{6B81F004-E3B1-4586-AD98-A0327AFA159E}">
          <x14:formula1>
            <xm:f>Wertebereiche!$E$2:$E$12</xm:f>
          </x14:formula1>
          <xm:sqref>T3:T33 V3:V33</xm:sqref>
        </x14:dataValidation>
        <x14:dataValidation type="list" allowBlank="1" showInputMessage="1" showErrorMessage="1" errorTitle="Input error" error="Please select a value from the list. To do this, click on the cell and then on the arrow next to the cell to open the list." xr:uid="{931B77E0-E98E-415E-93EA-90BA3CC939B4}">
          <x14:formula1>
            <xm:f>Wertebereiche!$D$2:$D$7</xm:f>
          </x14:formula1>
          <xm:sqref>P3:P33</xm:sqref>
        </x14:dataValidation>
        <x14:dataValidation type="list" allowBlank="1" showInputMessage="1" showErrorMessage="1" errorTitle="Input error" error="Please select a value from the list. To do this, click on the cell and then on the arrow next to the cell to open the list." xr:uid="{22134D7B-3761-497C-8263-F7952EC90DAE}">
          <x14:formula1>
            <xm:f>Wertebereiche!$H$2:$H$7</xm:f>
          </x14:formula1>
          <xm:sqref>S3:S33</xm:sqref>
        </x14:dataValidation>
        <x14:dataValidation type="list" allowBlank="1" showInputMessage="1" showErrorMessage="1" errorTitle="Input error" error="Please select a value from the list. To do this, click on the cell and then on the arrow next to the cell to open the list." xr:uid="{0EBEFF1C-4237-4F55-9B10-EB3440133CEE}">
          <x14:formula1>
            <xm:f>Wertebereiche!$B$2:$B$3</xm:f>
          </x14:formula1>
          <xm:sqref>I3:I33</xm:sqref>
        </x14:dataValidation>
        <x14:dataValidation type="list" allowBlank="1" showInputMessage="1" showErrorMessage="1" errorTitle="Input error" error="Please select a value from the list. To do this, click on the cell and then on the arrow next to the cell to open the list." xr:uid="{82F3B387-0D27-4828-9181-D7DB0B69B7B0}">
          <x14:formula1>
            <xm:f>Wertebereiche!$G$2:$G$5</xm:f>
          </x14:formula1>
          <xm:sqref>R3:R33</xm:sqref>
        </x14:dataValidation>
        <x14:dataValidation type="list" allowBlank="1" showInputMessage="1" showErrorMessage="1" errorTitle="Input error" error="Please select a value from the list. To do this, click on the cell and then on the arrow next to the cell to open the list." xr:uid="{47D0ED00-7E54-45E0-9A3D-3C6FCF8EF3B9}">
          <x14:formula1>
            <xm:f>Wertebereiche!$C$2:$C$23</xm:f>
          </x14:formula1>
          <xm:sqref>N3:N33</xm:sqref>
        </x14:dataValidation>
        <x14:dataValidation type="list" allowBlank="1" showInputMessage="1" showErrorMessage="1" errorTitle="Input error" error="Please select a value from the list. To do this, click on the cell and then on the arrow next to the cell to open the list." xr:uid="{0301F389-E95D-47E5-A6D5-CB503A8A5D8E}">
          <x14:formula1>
            <xm:f>Images!$A$2:$A$9</xm:f>
          </x14:formula1>
          <xm:sqref>L3:L33</xm:sqref>
        </x14:dataValidation>
        <x14:dataValidation type="list" allowBlank="1" showInputMessage="1" showErrorMessage="1" errorTitle="Input error" error="Please select a value from the list. To do this, click on the cell and then on the arrow next to the cell to open the list." xr:uid="{7E168ADF-4021-4E88-999A-96905F95D24C}">
          <x14:formula1>
            <xm:f>Images!$F$2:$F$17</xm:f>
          </x14:formula1>
          <xm:sqref>J3:J33</xm:sqref>
        </x14:dataValidation>
        <x14:dataValidation type="list" allowBlank="1" showInputMessage="1" showErrorMessage="1" errorTitle="Input error" error="Please select a value from the list. To do this, click on the cell and then on the arrow next to the cell to open the list." xr:uid="{582E29B7-E263-490C-86EB-7A3AFF23941E}">
          <x14:formula1>
            <xm:f>Wertebereiche!$F$2:$F$28</xm:f>
          </x14:formula1>
          <xm:sqref>Q3:Q33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299EB-B3A3-4E20-81FA-67D32368D091}">
  <sheetPr codeName="Tabelle18">
    <pageSetUpPr autoPageBreaks="0"/>
  </sheetPr>
  <dimension ref="B1:AQ95"/>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85546875" style="34" hidden="1" customWidth="1"/>
    <col min="43" max="43" width="21.85546875" style="34" hidden="1" customWidth="1"/>
    <col min="44" max="16384" width="11.42578125" style="34"/>
  </cols>
  <sheetData>
    <row r="1" spans="2:43" ht="30" customHeight="1" thickBot="1" x14ac:dyDescent="0.3">
      <c r="B1" s="331">
        <f>H3</f>
        <v>45536</v>
      </c>
      <c r="C1" s="331"/>
      <c r="D1" s="331"/>
      <c r="E1" s="331"/>
      <c r="F1" s="28"/>
      <c r="H1" s="30" t="str">
        <f>Wertebereiche!A2</f>
        <v>Date</v>
      </c>
      <c r="I1" s="31" t="str">
        <f>Wertebereiche!A3</f>
        <v>FMT</v>
      </c>
      <c r="J1" s="326" t="str">
        <f>Wertebereiche!A4</f>
        <v>Stool type</v>
      </c>
      <c r="K1" s="327"/>
      <c r="L1" s="326" t="str">
        <f>Wertebereiche!A5</f>
        <v>Stool color</v>
      </c>
      <c r="M1" s="327"/>
      <c r="N1" s="31" t="str">
        <f>Wertebereiche!A6</f>
        <v>Stool number</v>
      </c>
      <c r="O1" s="32" t="str">
        <f>Wertebereiche!A7</f>
        <v>Symptoms</v>
      </c>
      <c r="P1" s="32" t="str">
        <f>Wertebereiche!D1</f>
        <v>Symptoms severity </v>
      </c>
      <c r="Q1" s="32" t="str">
        <f>Wertebereiche!A9</f>
        <v>Sleep in hours</v>
      </c>
      <c r="R1" s="32" t="str">
        <f>Wertebereiche!A10</f>
        <v>Sleep quality</v>
      </c>
      <c r="S1" s="32" t="str">
        <f>Wertebereiche!A11</f>
        <v>Stress</v>
      </c>
      <c r="T1" s="328" t="str">
        <f>Wertebereiche!A13</f>
        <v>Physical condition</v>
      </c>
      <c r="U1" s="329"/>
      <c r="V1" s="328" t="str">
        <f>Wertebereiche!A12</f>
        <v>Mental condition</v>
      </c>
      <c r="W1" s="329"/>
      <c r="X1" s="33" t="str">
        <f>Wertebereiche!A14</f>
        <v>Comments</v>
      </c>
      <c r="AA1" s="18" t="s">
        <v>41</v>
      </c>
      <c r="AB1" s="18" t="s">
        <v>42</v>
      </c>
      <c r="AC1" s="18" t="s">
        <v>43</v>
      </c>
      <c r="AD1" s="18" t="s">
        <v>44</v>
      </c>
      <c r="AE1" s="18" t="s">
        <v>45</v>
      </c>
      <c r="AF1" s="18" t="str">
        <f>Wertebereiche!P12</f>
        <v>Average sleep duration per day in hours</v>
      </c>
      <c r="AG1" s="18" t="str">
        <f>Wertebereiche!P14</f>
        <v>Average number of stool per day</v>
      </c>
      <c r="AH1" s="18" t="str">
        <f>Wertebereiche!P16</f>
        <v>Number of FMT this month</v>
      </c>
      <c r="AI1" s="18" t="s">
        <v>46</v>
      </c>
      <c r="AJ1" s="18"/>
      <c r="AK1" s="18" t="s">
        <v>47</v>
      </c>
      <c r="AL1" s="18" t="s">
        <v>48</v>
      </c>
      <c r="AM1" s="35"/>
      <c r="AN1" s="18" t="s">
        <v>49</v>
      </c>
      <c r="AO1" s="18" t="s">
        <v>50</v>
      </c>
      <c r="AP1" s="34" t="s">
        <v>261</v>
      </c>
      <c r="AQ1" s="19" t="s">
        <v>311</v>
      </c>
    </row>
    <row r="2" spans="2:43" ht="51.95" customHeight="1" x14ac:dyDescent="0.7">
      <c r="B2" s="330" t="str">
        <f>Wertebereiche!P90</f>
        <v>This month is before the start of your diary! To change, go to "Year &amp; Tolerances".</v>
      </c>
      <c r="C2" s="330"/>
      <c r="D2" s="330"/>
      <c r="E2" s="330"/>
      <c r="F2" s="36"/>
      <c r="I2" s="37" t="str">
        <f>Wertebereiche!P3</f>
        <v>The stool type should be selected based on the worst bowel movement of the day</v>
      </c>
      <c r="J2" s="38"/>
      <c r="K2" s="121"/>
      <c r="L2" s="38"/>
      <c r="M2" s="38"/>
      <c r="N2" s="38"/>
      <c r="O2" s="39"/>
      <c r="P2" s="40"/>
      <c r="Q2" s="39"/>
      <c r="R2" s="39"/>
      <c r="S2" s="39"/>
      <c r="T2" s="37" t="str">
        <f>Wertebereiche!P4</f>
        <v>Condition:  1 = very bad    10 = very good</v>
      </c>
      <c r="U2" s="37"/>
      <c r="V2" s="37"/>
      <c r="W2" s="37"/>
      <c r="AP2" s="34" t="str">
        <f>"Condition &amp; Stress" &amp; " " &amp; "September" &amp; " " &amp; 'Year &amp; Tolerances'!D8</f>
        <v>Condition &amp; Stress September 2024</v>
      </c>
      <c r="AQ2" s="65" t="e">
        <f>MONTH(H3)&lt;MONTH("1"&amp;'Year &amp; Tolerances'!D11)</f>
        <v>#VALUE!</v>
      </c>
    </row>
    <row r="3" spans="2:43" ht="45" customHeight="1" x14ac:dyDescent="0.25">
      <c r="B3" s="325" t="str">
        <f>Wertebereiche!J2</f>
        <v>Bristol stool scale</v>
      </c>
      <c r="C3" s="325"/>
      <c r="D3" s="325"/>
      <c r="E3" s="325"/>
      <c r="G3" s="212">
        <f>WEEKDAY(H3)</f>
        <v>1</v>
      </c>
      <c r="H3" s="41">
        <f>DATE('Year &amp; Tolerances'!F$1,9,Wertebereiche!L2)</f>
        <v>45536</v>
      </c>
      <c r="I3" s="42"/>
      <c r="J3" s="43"/>
      <c r="K3" s="145" t="str" cm="1">
        <f t="array" ref="K3">IFERROR(IF(ISBLANK(J3), "",INDEX(Images!$G:$G, AO3)), "")</f>
        <v/>
      </c>
      <c r="L3" s="118"/>
      <c r="M3" s="147" t="str" cm="1">
        <f t="array" ref="M3">IFERROR(INDEX(Images!$B:$B, AN3), "")</f>
        <v/>
      </c>
      <c r="N3" s="42"/>
      <c r="O3" s="68" t="s">
        <v>54</v>
      </c>
      <c r="P3" s="44"/>
      <c r="Q3" s="44"/>
      <c r="R3" s="44"/>
      <c r="S3" s="45"/>
      <c r="T3" s="45"/>
      <c r="U3" s="149" t="str" cm="1">
        <f t="array" ref="U3">IFERROR(IF(ISBLANK(T3), "", INDEX(Images!$D:$D, T3+1)), "")</f>
        <v/>
      </c>
      <c r="V3" s="43"/>
      <c r="W3" s="150" t="str" cm="1">
        <f t="array" ref="W3">IFERROR(IF(ISBLANK(V3), "", INDEX(Images!$D:$D, V3+1)), "")</f>
        <v/>
      </c>
      <c r="X3" s="70" t="s">
        <v>271</v>
      </c>
      <c r="Z3" s="58" t="str">
        <f>Wertebereiche!A16</f>
        <v>Hints</v>
      </c>
      <c r="AA3" s="21">
        <v>1</v>
      </c>
      <c r="AB3" s="21" t="e">
        <f>INDEX(Wertebereiche!$T$2:$T$6, MATCH(S3, Wertebereiche!$H$2:$H$6, 0))</f>
        <v>#N/A</v>
      </c>
      <c r="AC3" s="21" t="str">
        <f>IF(ISBLANK(I3),"",1)</f>
        <v/>
      </c>
      <c r="AD3" s="21"/>
      <c r="AE3" s="21" t="e">
        <f>INDEX(Wertebereiche!$U$2:$U$6, MATCH(P3, Wertebereiche!$D$2:$D$6, 0))</f>
        <v>#N/A</v>
      </c>
      <c r="AF3" s="21" t="e" cm="1">
        <f t="array" ref="AF3">ROUND(AVERAGE(IF(ISNUMBER(Q3:Q32),Q3:Q32,"")),1)</f>
        <v>#DIV/0!</v>
      </c>
      <c r="AG3" s="21" t="e" cm="1">
        <f t="array" ref="AG3">ROUND(AVERAGE(IF(ISNUMBER(N3:N32),N3:N32,"")),1)</f>
        <v>#DIV/0!</v>
      </c>
      <c r="AH3" s="21" t="b">
        <f>IF(COUNTIF(I3:I32, "&lt;&gt;") = 0, FALSE, COUNTIF(I3:I32, Wertebereiche!B2))</f>
        <v>0</v>
      </c>
      <c r="AI3" s="21" t="str">
        <f>Wertebereiche!P17</f>
        <v>None, Type 1 or Type 2</v>
      </c>
      <c r="AJ3" s="21"/>
      <c r="AK3" s="21" cm="1">
        <f t="array" ref="AK3">SUM(COUNTIF(J3:J33, Wertebereiche!I2:I4))</f>
        <v>0</v>
      </c>
      <c r="AL3" s="22"/>
      <c r="AM3" s="47"/>
      <c r="AN3" s="71" t="e">
        <f>INDEX(Images!$C$2:$C$8, MATCH(L3, Images!$A$2:$A$8, 0))</f>
        <v>#N/A</v>
      </c>
      <c r="AO3" s="71" t="e">
        <f>INDEX(Images!$H$2:$H$17, MATCH(J3, Images!$F$2:$F$17, 0))</f>
        <v>#N/A</v>
      </c>
      <c r="AP3" s="34" t="str">
        <f>"Number of Bowel Movements" &amp; " " &amp; "September" &amp; " " &amp; 'Year &amp; Tolerances'!D8</f>
        <v>Number of Bowel Movements September 2024</v>
      </c>
    </row>
    <row r="4" spans="2:43" ht="45" customHeight="1" x14ac:dyDescent="0.25">
      <c r="B4" s="158"/>
      <c r="C4" s="153" t="str">
        <f>Wertebereiche!J3</f>
        <v xml:space="preserve"> Type 1 </v>
      </c>
      <c r="D4" s="61"/>
      <c r="E4" s="101" t="str">
        <f>Wertebereiche!K3</f>
        <v>Separate hard lumps, like nuts, 
difficult to pass</v>
      </c>
      <c r="F4" s="82"/>
      <c r="G4" s="250">
        <f t="shared" ref="G4:G32" si="0">WEEKDAY(H4)</f>
        <v>2</v>
      </c>
      <c r="H4" s="49">
        <f>DATE('Year &amp; Tolerances'!F$1,9,Wertebereiche!L3)</f>
        <v>45537</v>
      </c>
      <c r="I4" s="50"/>
      <c r="J4" s="59"/>
      <c r="K4" s="146" t="str" cm="1">
        <f t="array" ref="K4">IFERROR(IF(ISBLANK(J4), "",INDEX(Images!$G:$G, AO4)), "")</f>
        <v/>
      </c>
      <c r="L4" s="119"/>
      <c r="M4" s="148" t="str" cm="1">
        <f t="array" ref="M4">IFERROR(INDEX(Images!$B:$B, AN4), "")</f>
        <v/>
      </c>
      <c r="N4" s="52"/>
      <c r="O4" s="69"/>
      <c r="P4" s="53"/>
      <c r="Q4" s="53"/>
      <c r="R4" s="53"/>
      <c r="S4" s="54"/>
      <c r="T4" s="54"/>
      <c r="U4" s="151" t="str" cm="1">
        <f t="array" ref="U4">IFERROR(IF(ISBLANK(T4), "", INDEX(Images!$D:$D, T4+1)), "")</f>
        <v/>
      </c>
      <c r="V4" s="51"/>
      <c r="W4" s="152" t="str" cm="1">
        <f t="array" ref="W4">IFERROR(IF(ISBLANK(V4), "", INDEX(Images!$D:$D, V4+1)), "")</f>
        <v/>
      </c>
      <c r="X4" s="67"/>
      <c r="Z4" s="333" t="str">
        <f>Wertebereiche!P6</f>
        <v>Click on a cell and select a value from the drop-down list.</v>
      </c>
      <c r="AA4" s="21">
        <v>2</v>
      </c>
      <c r="AB4" s="21" t="e">
        <f>INDEX(Wertebereiche!$T$2:$T$6, MATCH(S4, Wertebereiche!$H$2:$H$6, 0))</f>
        <v>#N/A</v>
      </c>
      <c r="AC4" s="21" t="str">
        <f t="shared" ref="AC4:AC32" si="1">IF(ISBLANK(I4),"",1)</f>
        <v/>
      </c>
      <c r="AD4" s="21"/>
      <c r="AE4" s="21" t="e">
        <f>INDEX(Wertebereiche!$U$2:$U$6, MATCH(P4, Wertebereiche!$D$2:$D$6, 0))</f>
        <v>#N/A</v>
      </c>
      <c r="AF4" s="21"/>
      <c r="AG4" s="21"/>
      <c r="AH4" s="21"/>
      <c r="AI4" s="21" t="str">
        <f>Wertebereiche!P18</f>
        <v>Type 3  or Type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6"/>
      <c r="C5" s="154" t="str">
        <f>Wertebereiche!J4</f>
        <v xml:space="preserve">Type 2 </v>
      </c>
      <c r="D5" s="29"/>
      <c r="E5" s="102" t="str">
        <f>Wertebereiche!K4</f>
        <v>Sausage like, lumpy, 
difficult to pass</v>
      </c>
      <c r="G5" s="212">
        <f t="shared" si="0"/>
        <v>3</v>
      </c>
      <c r="H5" s="41">
        <f>DATE('Year &amp; Tolerances'!F$1,9,Wertebereiche!L4)</f>
        <v>45538</v>
      </c>
      <c r="I5" s="42"/>
      <c r="J5" s="43"/>
      <c r="K5" s="145" t="str" cm="1">
        <f t="array" ref="K5">IFERROR(IF(ISBLANK(J5), "",INDEX(Images!$G:$G, AO5)), "")</f>
        <v/>
      </c>
      <c r="L5" s="118"/>
      <c r="M5" s="147" t="str" cm="1">
        <f t="array" ref="M5">IFERROR(INDEX(Images!$B:$B, AN5), "")</f>
        <v/>
      </c>
      <c r="N5" s="46"/>
      <c r="O5" s="68"/>
      <c r="P5" s="44"/>
      <c r="Q5" s="44"/>
      <c r="R5" s="44"/>
      <c r="S5" s="45"/>
      <c r="T5" s="56"/>
      <c r="U5" s="149" t="str" cm="1">
        <f t="array" ref="U5">IFERROR(IF(ISBLANK(T5), "", INDEX(Images!$D:$D, T5+1)), "")</f>
        <v/>
      </c>
      <c r="V5" s="57"/>
      <c r="W5" s="150" t="str" cm="1">
        <f t="array" ref="W5">IFERROR(IF(ISBLANK(V5), "", INDEX(Images!$D:$D, V5+1)), "")</f>
        <v/>
      </c>
      <c r="X5" s="70"/>
      <c r="Z5" s="333"/>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Type 5 - Type 7 or mushy</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6"/>
      <c r="C6" s="154" t="str">
        <f>Wertebereiche!J5</f>
        <v xml:space="preserve">Type 3 </v>
      </c>
      <c r="D6" s="29"/>
      <c r="E6" s="102" t="str">
        <f>Wertebereiche!K5</f>
        <v>Sausage like, cracks in the surface</v>
      </c>
      <c r="G6" s="250">
        <f t="shared" si="0"/>
        <v>4</v>
      </c>
      <c r="H6" s="49">
        <f>DATE('Year &amp; Tolerances'!F$1,9,Wertebereiche!L5)</f>
        <v>45539</v>
      </c>
      <c r="I6" s="50"/>
      <c r="J6" s="59"/>
      <c r="K6" s="146" t="str" cm="1">
        <f t="array" ref="K6">IFERROR(IF(ISBLANK(J6), "",INDEX(Images!$G:$G, AO6)), "")</f>
        <v/>
      </c>
      <c r="L6" s="120"/>
      <c r="M6" s="148" t="str" cm="1">
        <f t="array" ref="M6">IFERROR(INDEX(Images!$B:$B, AN6), "")</f>
        <v/>
      </c>
      <c r="N6" s="52"/>
      <c r="O6" s="69"/>
      <c r="P6" s="53"/>
      <c r="Q6" s="53"/>
      <c r="R6" s="53"/>
      <c r="S6" s="54"/>
      <c r="T6" s="54"/>
      <c r="U6" s="151" t="str" cm="1">
        <f t="array" ref="U6">IFERROR(IF(ISBLANK(T6), "", INDEX(Images!$D:$D, T6+1)), "")</f>
        <v/>
      </c>
      <c r="V6" s="51"/>
      <c r="W6" s="152"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Slippery, soft, sticky</v>
      </c>
      <c r="AJ6" s="21"/>
      <c r="AK6" s="21">
        <f>SUM(COUNTIF(J$3:J$33, Wertebereiche!I11))</f>
        <v>0</v>
      </c>
      <c r="AL6" s="21"/>
      <c r="AM6" s="48"/>
      <c r="AN6" s="71" t="e">
        <f>INDEX(Images!$C$2:$C$8, MATCH(L6, Images!$A$2:$A$8, 0))</f>
        <v>#N/A</v>
      </c>
      <c r="AO6" s="71" t="e">
        <f>INDEX(Images!$H$2:$H$17, MATCH(J6, Images!$F$2:$F$17, 0))</f>
        <v>#N/A</v>
      </c>
    </row>
    <row r="7" spans="2:43" ht="45" customHeight="1" x14ac:dyDescent="0.25">
      <c r="B7" s="156"/>
      <c r="C7" s="154" t="str">
        <f>Wertebereiche!J6</f>
        <v xml:space="preserve">Type 4  </v>
      </c>
      <c r="D7" s="29"/>
      <c r="E7" s="102" t="str">
        <f>Wertebereiche!K6</f>
        <v>Smooth &amp; soft sausage or snake</v>
      </c>
      <c r="G7" s="212">
        <f t="shared" si="0"/>
        <v>5</v>
      </c>
      <c r="H7" s="41">
        <f>DATE('Year &amp; Tolerances'!F$1,9,Wertebereiche!L6)</f>
        <v>45540</v>
      </c>
      <c r="I7" s="42"/>
      <c r="J7" s="43"/>
      <c r="K7" s="145" t="str" cm="1">
        <f t="array" ref="K7">IFERROR(IF(ISBLANK(J7), "",INDEX(Images!$G:$G, AO7)), "")</f>
        <v/>
      </c>
      <c r="L7" s="118"/>
      <c r="M7" s="147" t="str" cm="1">
        <f t="array" ref="M7">IFERROR(INDEX(Images!$B:$B, AN7), "")</f>
        <v/>
      </c>
      <c r="N7" s="46"/>
      <c r="O7" s="68"/>
      <c r="P7" s="44"/>
      <c r="Q7" s="44"/>
      <c r="R7" s="44"/>
      <c r="S7" s="45"/>
      <c r="T7" s="45"/>
      <c r="U7" s="149" t="str" cm="1">
        <f t="array" ref="U7">IFERROR(IF(ISBLANK(T7), "", INDEX(Images!$D:$D, T7+1)), "")</f>
        <v/>
      </c>
      <c r="V7" s="57"/>
      <c r="W7" s="150" t="str" cm="1">
        <f t="array" ref="W7">IFERROR(IF(ISBLANK(V7), "", INDEX(Images!$D:$D, V7+1)), "")</f>
        <v/>
      </c>
      <c r="X7" s="70"/>
      <c r="Z7" s="333" t="str">
        <f>Wertebereiche!P9</f>
        <v>Double-click on a cell to view its full contents.</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Slimy</v>
      </c>
      <c r="AJ7" s="21"/>
      <c r="AK7" s="21">
        <f>SUM(COUNTIF(J$3:J$33, Wertebereiche!I12))</f>
        <v>0</v>
      </c>
      <c r="AL7" s="21"/>
      <c r="AM7" s="48"/>
      <c r="AN7" s="71" t="e">
        <f>INDEX(Images!$C$2:$C$8, MATCH(L7, Images!$A$2:$A$8, 0))</f>
        <v>#N/A</v>
      </c>
      <c r="AO7" s="71" t="e">
        <f>INDEX(Images!$H$2:$H$17, MATCH(J7, Images!$F$2:$F$17, 0))</f>
        <v>#N/A</v>
      </c>
    </row>
    <row r="8" spans="2:43" ht="45" customHeight="1" x14ac:dyDescent="0.25">
      <c r="B8" s="156"/>
      <c r="C8" s="154" t="str">
        <f>Wertebereiche!J7</f>
        <v xml:space="preserve">Type 5  </v>
      </c>
      <c r="D8" s="29"/>
      <c r="E8" s="102" t="str">
        <f>Wertebereiche!K7</f>
        <v>Soft blos, clear-cut edges, 
easy to pass</v>
      </c>
      <c r="G8" s="250">
        <f t="shared" si="0"/>
        <v>6</v>
      </c>
      <c r="H8" s="49">
        <f>DATE('Year &amp; Tolerances'!F$1,9,Wertebereiche!L7)</f>
        <v>45541</v>
      </c>
      <c r="I8" s="50"/>
      <c r="J8" s="59"/>
      <c r="K8" s="146" t="str" cm="1">
        <f t="array" ref="K8">IFERROR(IF(ISBLANK(J8), "",INDEX(Images!$G:$G, AO8)), "")</f>
        <v/>
      </c>
      <c r="L8" s="120"/>
      <c r="M8" s="148" t="str" cm="1">
        <f t="array" ref="M8">IFERROR(INDEX(Images!$B:$B, AN8), "")</f>
        <v/>
      </c>
      <c r="N8" s="52"/>
      <c r="O8" s="69"/>
      <c r="P8" s="53"/>
      <c r="Q8" s="53"/>
      <c r="R8" s="53"/>
      <c r="S8" s="54"/>
      <c r="T8" s="54"/>
      <c r="U8" s="151" t="str" cm="1">
        <f t="array" ref="U8">IFERROR(IF(ISBLANK(T8), "", INDEX(Images!$D:$D, T8+1)), "")</f>
        <v/>
      </c>
      <c r="V8" s="51"/>
      <c r="W8" s="152" t="str" cm="1">
        <f t="array" ref="W8">IFERROR(IF(ISBLANK(V8), "", INDEX(Images!$D:$D, V8+1)), "")</f>
        <v/>
      </c>
      <c r="X8" s="67"/>
      <c r="Z8" s="333"/>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Greasy</v>
      </c>
      <c r="AJ8" s="21"/>
      <c r="AK8" s="21">
        <f>SUM(COUNTIF(J$3:J$33, Wertebereiche!I13))</f>
        <v>0</v>
      </c>
      <c r="AL8" s="21"/>
      <c r="AM8" s="48"/>
      <c r="AN8" s="71" t="e">
        <f>INDEX(Images!$C$2:$C$8, MATCH(L8, Images!$A$2:$A$8, 0))</f>
        <v>#N/A</v>
      </c>
      <c r="AO8" s="71" t="e">
        <f>INDEX(Images!$H$2:$H$17, MATCH(J8, Images!$F$2:$F$17, 0))</f>
        <v>#N/A</v>
      </c>
    </row>
    <row r="9" spans="2:43" ht="45" customHeight="1" x14ac:dyDescent="0.25">
      <c r="B9" s="156"/>
      <c r="C9" s="154" t="str">
        <f>Wertebereiche!J8</f>
        <v xml:space="preserve">Type 6  </v>
      </c>
      <c r="D9" s="29"/>
      <c r="E9" s="102" t="str">
        <f>Wertebereiche!K8</f>
        <v>Mushy consistency, ragged edges</v>
      </c>
      <c r="G9" s="212">
        <f t="shared" si="0"/>
        <v>7</v>
      </c>
      <c r="H9" s="41">
        <f>DATE('Year &amp; Tolerances'!F$1,9,Wertebereiche!L8)</f>
        <v>45542</v>
      </c>
      <c r="I9" s="42"/>
      <c r="J9" s="43"/>
      <c r="K9" s="145" t="str" cm="1">
        <f t="array" ref="K9">IFERROR(IF(ISBLANK(J9), "",INDEX(Images!$G:$G, AO9)), "")</f>
        <v/>
      </c>
      <c r="L9" s="118"/>
      <c r="M9" s="147" t="str" cm="1">
        <f t="array" ref="M9">IFERROR(INDEX(Images!$B:$B, AN9), "")</f>
        <v/>
      </c>
      <c r="N9" s="46"/>
      <c r="O9" s="68"/>
      <c r="P9" s="44"/>
      <c r="Q9" s="44"/>
      <c r="R9" s="44"/>
      <c r="S9" s="45"/>
      <c r="T9" s="45"/>
      <c r="U9" s="149" t="str" cm="1">
        <f t="array" ref="U9">IFERROR(IF(ISBLANK(T9), "", INDEX(Images!$D:$D, T9+1)), "")</f>
        <v/>
      </c>
      <c r="V9" s="57"/>
      <c r="W9" s="150"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Pen-shaped</v>
      </c>
      <c r="AJ9" s="21"/>
      <c r="AK9" s="21">
        <f>SUM(COUNTIF(J$3:J$33, Wertebereiche!I14))</f>
        <v>0</v>
      </c>
      <c r="AL9" s="21"/>
      <c r="AM9" s="48"/>
      <c r="AN9" s="71" t="e">
        <f>INDEX(Images!$C$2:$C$8, MATCH(L9, Images!$A$2:$A$8, 0))</f>
        <v>#N/A</v>
      </c>
      <c r="AO9" s="71" t="e">
        <f>INDEX(Images!$H$2:$H$17, MATCH(J9, Images!$F$2:$F$17, 0))</f>
        <v>#N/A</v>
      </c>
    </row>
    <row r="10" spans="2:43" ht="45" customHeight="1" x14ac:dyDescent="0.25">
      <c r="B10" s="157"/>
      <c r="C10" s="155" t="str">
        <f>Wertebereiche!J9</f>
        <v xml:space="preserve">Type 7  </v>
      </c>
      <c r="D10" s="85"/>
      <c r="E10" s="103" t="str">
        <f>Wertebereiche!K9</f>
        <v>Liquid consistency</v>
      </c>
      <c r="F10" s="83"/>
      <c r="G10" s="250">
        <f t="shared" si="0"/>
        <v>1</v>
      </c>
      <c r="H10" s="49">
        <f>DATE('Year &amp; Tolerances'!F$1,9,Wertebereiche!L9)</f>
        <v>45543</v>
      </c>
      <c r="I10" s="50"/>
      <c r="J10" s="59"/>
      <c r="K10" s="146" t="str" cm="1">
        <f t="array" ref="K10">IFERROR(IF(ISBLANK(J10), "",INDEX(Images!$G:$G, AO10)), "")</f>
        <v/>
      </c>
      <c r="L10" s="120"/>
      <c r="M10" s="148" t="str" cm="1">
        <f t="array" ref="M10">IFERROR(INDEX(Images!$B:$B, AN10), "")</f>
        <v/>
      </c>
      <c r="N10" s="52"/>
      <c r="O10" s="69"/>
      <c r="P10" s="53"/>
      <c r="Q10" s="53"/>
      <c r="R10" s="53"/>
      <c r="S10" s="54"/>
      <c r="T10" s="54"/>
      <c r="U10" s="151" t="str" cm="1">
        <f t="array" ref="U10">IFERROR(IF(ISBLANK(T10), "", INDEX(Images!$D:$D, T10+1)), "")</f>
        <v/>
      </c>
      <c r="V10" s="51"/>
      <c r="W10" s="152" t="str" cm="1">
        <f t="array" ref="W10">IFERROR(IF(ISBLANK(V10), "", INDEX(Images!$D:$D, V10+1)), "")</f>
        <v/>
      </c>
      <c r="X10" s="67"/>
      <c r="Z10" s="333" t="str">
        <f>Wertebereiche!P10</f>
        <v>To export or print, go to "File" and then select "Print".</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Bloody</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3"/>
      <c r="E11" s="83"/>
      <c r="F11" s="82"/>
      <c r="G11" s="212">
        <f t="shared" si="0"/>
        <v>2</v>
      </c>
      <c r="H11" s="41">
        <f>DATE('Year &amp; Tolerances'!F$1,9,Wertebereiche!L10)</f>
        <v>45544</v>
      </c>
      <c r="I11" s="42"/>
      <c r="J11" s="43"/>
      <c r="K11" s="145" t="str" cm="1">
        <f t="array" ref="K11">IFERROR(IF(ISBLANK(J11), "",INDEX(Images!$G:$G, AO11)), "")</f>
        <v/>
      </c>
      <c r="L11" s="118"/>
      <c r="M11" s="147" t="str" cm="1">
        <f t="array" ref="M11">IFERROR(INDEX(Images!$B:$B, AN11), "")</f>
        <v/>
      </c>
      <c r="N11" s="46"/>
      <c r="O11" s="68"/>
      <c r="P11" s="44"/>
      <c r="Q11" s="44"/>
      <c r="R11" s="44"/>
      <c r="S11" s="45"/>
      <c r="T11" s="45"/>
      <c r="U11" s="149" t="str" cm="1">
        <f t="array" ref="U11">IFERROR(IF(ISBLANK(T11), "", INDEX(Images!$D:$D, T11+1)), "")</f>
        <v/>
      </c>
      <c r="V11" s="57"/>
      <c r="W11" s="150" t="str" cm="1">
        <f t="array" ref="W11">IFERROR(IF(ISBLANK(V11), "", INDEX(Images!$D:$D, V11+1)), "")</f>
        <v/>
      </c>
      <c r="X11" s="70"/>
      <c r="Z11" s="333"/>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Other</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34" t="str">
        <f>Wertebereiche!P5</f>
        <v xml:space="preserve">
Type 1 and 2 = Constipation
Type 3 and 4 = Ideal stool (easy to pass)
Type 5 to 7 = Diarrhea 
</v>
      </c>
      <c r="C12" s="334"/>
      <c r="D12" s="334"/>
      <c r="E12" s="334"/>
      <c r="F12" s="82"/>
      <c r="G12" s="250">
        <f t="shared" si="0"/>
        <v>3</v>
      </c>
      <c r="H12" s="49">
        <f>DATE('Year &amp; Tolerances'!F$1,9,Wertebereiche!L11)</f>
        <v>45545</v>
      </c>
      <c r="I12" s="50"/>
      <c r="J12" s="59"/>
      <c r="K12" s="146" t="str" cm="1">
        <f t="array" ref="K12">IFERROR(IF(ISBLANK(J12), "",INDEX(Images!$G:$G, AO12)), "")</f>
        <v/>
      </c>
      <c r="L12" s="120"/>
      <c r="M12" s="148" t="str" cm="1">
        <f t="array" ref="M12">IFERROR(INDEX(Images!$B:$B, AN12), "")</f>
        <v/>
      </c>
      <c r="N12" s="52"/>
      <c r="O12" s="69"/>
      <c r="P12" s="53"/>
      <c r="Q12" s="53"/>
      <c r="R12" s="53"/>
      <c r="S12" s="54"/>
      <c r="T12" s="54"/>
      <c r="U12" s="151" t="str" cm="1">
        <f t="array" ref="U12">IFERROR(IF(ISBLANK(T12), "", INDEX(Images!$D:$D, T12+1)), "")</f>
        <v/>
      </c>
      <c r="V12" s="51"/>
      <c r="W12" s="152"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34"/>
      <c r="C13" s="334"/>
      <c r="D13" s="334"/>
      <c r="E13" s="334"/>
      <c r="F13" s="82"/>
      <c r="G13" s="212">
        <f t="shared" si="0"/>
        <v>4</v>
      </c>
      <c r="H13" s="41">
        <f>DATE('Year &amp; Tolerances'!F$1,9,Wertebereiche!L12)</f>
        <v>45546</v>
      </c>
      <c r="I13" s="42"/>
      <c r="J13" s="43"/>
      <c r="K13" s="145" t="str" cm="1">
        <f t="array" ref="K13">IFERROR(IF(ISBLANK(J13), "",INDEX(Images!$G:$G, AO13)), "")</f>
        <v/>
      </c>
      <c r="L13" s="118"/>
      <c r="M13" s="147" t="str" cm="1">
        <f t="array" ref="M13">IFERROR(INDEX(Images!$B:$B, AN13), "")</f>
        <v/>
      </c>
      <c r="N13" s="46"/>
      <c r="O13" s="68"/>
      <c r="P13" s="44"/>
      <c r="Q13" s="44"/>
      <c r="R13" s="44"/>
      <c r="S13" s="45"/>
      <c r="T13" s="45"/>
      <c r="U13" s="149" t="str" cm="1">
        <f t="array" ref="U13">IFERROR(IF(ISBLANK(T13), "", INDEX(Images!$D:$D, T13+1)), "")</f>
        <v/>
      </c>
      <c r="V13" s="57"/>
      <c r="W13" s="150"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50">
        <f t="shared" si="0"/>
        <v>5</v>
      </c>
      <c r="H14" s="49">
        <f>DATE('Year &amp; Tolerances'!F$1,9,Wertebereiche!L13)</f>
        <v>45547</v>
      </c>
      <c r="I14" s="50"/>
      <c r="J14" s="59"/>
      <c r="K14" s="146" t="str" cm="1">
        <f t="array" ref="K14">IFERROR(IF(ISBLANK(J14), "",INDEX(Images!$G:$G, AO14)), "")</f>
        <v/>
      </c>
      <c r="L14" s="120"/>
      <c r="M14" s="148" t="str" cm="1">
        <f t="array" ref="M14">IFERROR(INDEX(Images!$B:$B, AN14), "")</f>
        <v/>
      </c>
      <c r="N14" s="52"/>
      <c r="O14" s="69"/>
      <c r="P14" s="53"/>
      <c r="Q14" s="53"/>
      <c r="R14" s="53"/>
      <c r="S14" s="54"/>
      <c r="T14" s="54"/>
      <c r="U14" s="151" t="str" cm="1">
        <f t="array" ref="U14">IFERROR(IF(ISBLANK(T14), "", INDEX(Images!$D:$D, T14+1)), "")</f>
        <v/>
      </c>
      <c r="V14" s="51"/>
      <c r="W14" s="152"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12">
        <f t="shared" si="0"/>
        <v>6</v>
      </c>
      <c r="H15" s="41">
        <f>DATE('Year &amp; Tolerances'!F$1,9,Wertebereiche!L14)</f>
        <v>45548</v>
      </c>
      <c r="I15" s="42"/>
      <c r="J15" s="43"/>
      <c r="K15" s="145" t="str" cm="1">
        <f t="array" ref="K15">IFERROR(IF(ISBLANK(J15), "",INDEX(Images!$G:$G, AO15)), "")</f>
        <v/>
      </c>
      <c r="L15" s="118"/>
      <c r="M15" s="147" t="str" cm="1">
        <f t="array" ref="M15">IFERROR(INDEX(Images!$B:$B, AN15), "")</f>
        <v/>
      </c>
      <c r="N15" s="46"/>
      <c r="O15" s="68"/>
      <c r="P15" s="44"/>
      <c r="Q15" s="44"/>
      <c r="R15" s="44"/>
      <c r="S15" s="45"/>
      <c r="T15" s="45"/>
      <c r="U15" s="149" t="str" cm="1">
        <f t="array" ref="U15">IFERROR(IF(ISBLANK(T15), "", INDEX(Images!$D:$D, T15+1)), "")</f>
        <v/>
      </c>
      <c r="V15" s="57"/>
      <c r="W15" s="150"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50">
        <f t="shared" si="0"/>
        <v>7</v>
      </c>
      <c r="H16" s="49">
        <f>DATE('Year &amp; Tolerances'!F$1,9,Wertebereiche!L15)</f>
        <v>45549</v>
      </c>
      <c r="I16" s="50"/>
      <c r="J16" s="59"/>
      <c r="K16" s="146" t="str" cm="1">
        <f t="array" ref="K16">IFERROR(IF(ISBLANK(J16), "",INDEX(Images!$G:$G, AO16)), "")</f>
        <v/>
      </c>
      <c r="L16" s="120"/>
      <c r="M16" s="148" t="str" cm="1">
        <f t="array" ref="M16">IFERROR(INDEX(Images!$B:$B, AN16), "")</f>
        <v/>
      </c>
      <c r="N16" s="52"/>
      <c r="O16" s="69"/>
      <c r="P16" s="53"/>
      <c r="Q16" s="53"/>
      <c r="R16" s="53"/>
      <c r="S16" s="54"/>
      <c r="T16" s="54"/>
      <c r="U16" s="151" t="str" cm="1">
        <f t="array" ref="U16">IFERROR(IF(ISBLANK(T16), "", INDEX(Images!$D:$D, T16+1)), "")</f>
        <v/>
      </c>
      <c r="V16" s="51"/>
      <c r="W16" s="152"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12">
        <f t="shared" si="0"/>
        <v>1</v>
      </c>
      <c r="H17" s="41">
        <f>DATE('Year &amp; Tolerances'!F$1,9,Wertebereiche!L16)</f>
        <v>45550</v>
      </c>
      <c r="I17" s="42"/>
      <c r="J17" s="43"/>
      <c r="K17" s="145" t="str" cm="1">
        <f t="array" ref="K17">IFERROR(IF(ISBLANK(J17), "",INDEX(Images!$G:$G, AO17)), "")</f>
        <v/>
      </c>
      <c r="L17" s="118"/>
      <c r="M17" s="147" t="str" cm="1">
        <f t="array" ref="M17">IFERROR(INDEX(Images!$B:$B, AN17), "")</f>
        <v/>
      </c>
      <c r="N17" s="46"/>
      <c r="O17" s="68"/>
      <c r="P17" s="44"/>
      <c r="Q17" s="44"/>
      <c r="R17" s="44"/>
      <c r="S17" s="45"/>
      <c r="T17" s="45"/>
      <c r="U17" s="149" t="str" cm="1">
        <f t="array" ref="U17">IFERROR(IF(ISBLANK(T17), "", INDEX(Images!$D:$D, T17+1)), "")</f>
        <v/>
      </c>
      <c r="V17" s="57"/>
      <c r="W17" s="150"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50">
        <f t="shared" si="0"/>
        <v>2</v>
      </c>
      <c r="H18" s="49">
        <f>DATE('Year &amp; Tolerances'!F$1,9,Wertebereiche!L17)</f>
        <v>45551</v>
      </c>
      <c r="I18" s="50"/>
      <c r="J18" s="59"/>
      <c r="K18" s="146" t="str" cm="1">
        <f t="array" ref="K18">IFERROR(IF(ISBLANK(J18), "",INDEX(Images!$G:$G, AO18)), "")</f>
        <v/>
      </c>
      <c r="L18" s="120"/>
      <c r="M18" s="148" t="str" cm="1">
        <f t="array" ref="M18">IFERROR(INDEX(Images!$B:$B, AN18), "")</f>
        <v/>
      </c>
      <c r="N18" s="52"/>
      <c r="O18" s="69"/>
      <c r="P18" s="53"/>
      <c r="Q18" s="53"/>
      <c r="R18" s="53"/>
      <c r="S18" s="54"/>
      <c r="T18" s="54"/>
      <c r="U18" s="151" t="str" cm="1">
        <f t="array" ref="U18">IFERROR(IF(ISBLANK(T18), "", INDEX(Images!$D:$D, T18+1)), "")</f>
        <v/>
      </c>
      <c r="V18" s="51"/>
      <c r="W18" s="152"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12">
        <f t="shared" si="0"/>
        <v>3</v>
      </c>
      <c r="H19" s="41">
        <f>DATE('Year &amp; Tolerances'!F$1,9,Wertebereiche!L18)</f>
        <v>45552</v>
      </c>
      <c r="I19" s="42"/>
      <c r="J19" s="43"/>
      <c r="K19" s="145" t="str" cm="1">
        <f t="array" ref="K19">IFERROR(IF(ISBLANK(J19), "",INDEX(Images!$G:$G, AO19)), "")</f>
        <v/>
      </c>
      <c r="L19" s="118"/>
      <c r="M19" s="147" t="str" cm="1">
        <f t="array" ref="M19">IFERROR(INDEX(Images!$B:$B, AN19), "")</f>
        <v/>
      </c>
      <c r="N19" s="46"/>
      <c r="O19" s="68"/>
      <c r="P19" s="44"/>
      <c r="Q19" s="44"/>
      <c r="R19" s="44"/>
      <c r="S19" s="45"/>
      <c r="T19" s="45"/>
      <c r="U19" s="149" t="str" cm="1">
        <f t="array" ref="U19">IFERROR(IF(ISBLANK(T19), "", INDEX(Images!$D:$D, T19+1)), "")</f>
        <v/>
      </c>
      <c r="V19" s="57"/>
      <c r="W19" s="150"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32"/>
      <c r="D20" s="332"/>
      <c r="E20" s="332"/>
      <c r="F20" s="84"/>
      <c r="G20" s="250">
        <f t="shared" si="0"/>
        <v>4</v>
      </c>
      <c r="H20" s="49">
        <f>DATE('Year &amp; Tolerances'!F$1,9,Wertebereiche!L19)</f>
        <v>45553</v>
      </c>
      <c r="I20" s="50"/>
      <c r="J20" s="59"/>
      <c r="K20" s="146" t="str" cm="1">
        <f t="array" ref="K20">IFERROR(IF(ISBLANK(J20), "",INDEX(Images!$G:$G, AO20)), "")</f>
        <v/>
      </c>
      <c r="L20" s="120"/>
      <c r="M20" s="148" t="str" cm="1">
        <f t="array" ref="M20">IFERROR(INDEX(Images!$B:$B, AN20), "")</f>
        <v/>
      </c>
      <c r="N20" s="52"/>
      <c r="O20" s="69"/>
      <c r="P20" s="53"/>
      <c r="Q20" s="53"/>
      <c r="R20" s="53"/>
      <c r="S20" s="54"/>
      <c r="T20" s="54"/>
      <c r="U20" s="151" t="str" cm="1">
        <f t="array" ref="U20">IFERROR(IF(ISBLANK(T20), "", INDEX(Images!$D:$D, T20+1)), "")</f>
        <v/>
      </c>
      <c r="V20" s="51"/>
      <c r="W20" s="152"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12">
        <f t="shared" si="0"/>
        <v>5</v>
      </c>
      <c r="H21" s="41">
        <f>DATE('Year &amp; Tolerances'!F$1,9,Wertebereiche!L20)</f>
        <v>45554</v>
      </c>
      <c r="I21" s="42"/>
      <c r="J21" s="43"/>
      <c r="K21" s="145" t="str" cm="1">
        <f t="array" ref="K21">IFERROR(IF(ISBLANK(J21), "",INDEX(Images!$G:$G, AO21)), "")</f>
        <v/>
      </c>
      <c r="L21" s="118"/>
      <c r="M21" s="147" t="str" cm="1">
        <f t="array" ref="M21">IFERROR(INDEX(Images!$B:$B, AN21), "")</f>
        <v/>
      </c>
      <c r="N21" s="46"/>
      <c r="O21" s="68"/>
      <c r="P21" s="44"/>
      <c r="Q21" s="44"/>
      <c r="R21" s="44"/>
      <c r="S21" s="45"/>
      <c r="T21" s="45"/>
      <c r="U21" s="149" t="str" cm="1">
        <f t="array" ref="U21">IFERROR(IF(ISBLANK(T21), "", INDEX(Images!$D:$D, T21+1)), "")</f>
        <v/>
      </c>
      <c r="V21" s="57"/>
      <c r="W21" s="150"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50">
        <f t="shared" si="0"/>
        <v>6</v>
      </c>
      <c r="H22" s="49">
        <f>DATE('Year &amp; Tolerances'!F$1,9,Wertebereiche!L21)</f>
        <v>45555</v>
      </c>
      <c r="I22" s="50"/>
      <c r="J22" s="59"/>
      <c r="K22" s="146" t="str" cm="1">
        <f t="array" ref="K22">IFERROR(IF(ISBLANK(J22), "",INDEX(Images!$G:$G, AO22)), "")</f>
        <v/>
      </c>
      <c r="L22" s="120"/>
      <c r="M22" s="148" t="str" cm="1">
        <f t="array" ref="M22">IFERROR(INDEX(Images!$B:$B, AN22), "")</f>
        <v/>
      </c>
      <c r="N22" s="52"/>
      <c r="O22" s="69"/>
      <c r="P22" s="53"/>
      <c r="Q22" s="53"/>
      <c r="R22" s="53"/>
      <c r="S22" s="54"/>
      <c r="T22" s="54"/>
      <c r="U22" s="151" t="str" cm="1">
        <f t="array" ref="U22">IFERROR(IF(ISBLANK(T22), "", INDEX(Images!$D:$D, T22+1)), "")</f>
        <v/>
      </c>
      <c r="V22" s="51"/>
      <c r="W22" s="152"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12">
        <f t="shared" si="0"/>
        <v>7</v>
      </c>
      <c r="H23" s="41">
        <f>DATE('Year &amp; Tolerances'!F$1,9,Wertebereiche!L22)</f>
        <v>45556</v>
      </c>
      <c r="I23" s="42"/>
      <c r="J23" s="43"/>
      <c r="K23" s="145" t="str" cm="1">
        <f t="array" ref="K23">IFERROR(IF(ISBLANK(J23), "",INDEX(Images!$G:$G, AO23)), "")</f>
        <v/>
      </c>
      <c r="L23" s="118"/>
      <c r="M23" s="147" t="str" cm="1">
        <f t="array" ref="M23">IFERROR(INDEX(Images!$B:$B, AN23), "")</f>
        <v/>
      </c>
      <c r="N23" s="46"/>
      <c r="O23" s="68"/>
      <c r="P23" s="44"/>
      <c r="Q23" s="44"/>
      <c r="R23" s="44"/>
      <c r="S23" s="45"/>
      <c r="T23" s="45"/>
      <c r="U23" s="149" t="str" cm="1">
        <f t="array" ref="U23">IFERROR(IF(ISBLANK(T23), "", INDEX(Images!$D:$D, T23+1)), "")</f>
        <v/>
      </c>
      <c r="V23" s="57"/>
      <c r="W23" s="150"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50">
        <f t="shared" si="0"/>
        <v>1</v>
      </c>
      <c r="H24" s="49">
        <f>DATE('Year &amp; Tolerances'!F$1,9,Wertebereiche!L23)</f>
        <v>45557</v>
      </c>
      <c r="I24" s="50"/>
      <c r="J24" s="59"/>
      <c r="K24" s="146" t="str" cm="1">
        <f t="array" ref="K24">IFERROR(IF(ISBLANK(J24), "",INDEX(Images!$G:$G, AO24)), "")</f>
        <v/>
      </c>
      <c r="L24" s="120"/>
      <c r="M24" s="148" t="str" cm="1">
        <f t="array" ref="M24">IFERROR(INDEX(Images!$B:$B, AN24), "")</f>
        <v/>
      </c>
      <c r="N24" s="52"/>
      <c r="O24" s="69"/>
      <c r="P24" s="53"/>
      <c r="Q24" s="53"/>
      <c r="R24" s="53"/>
      <c r="S24" s="54"/>
      <c r="T24" s="54"/>
      <c r="U24" s="151" t="str" cm="1">
        <f t="array" ref="U24">IFERROR(IF(ISBLANK(T24), "", INDEX(Images!$D:$D, T24+1)), "")</f>
        <v/>
      </c>
      <c r="V24" s="51"/>
      <c r="W24" s="152"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12">
        <f t="shared" si="0"/>
        <v>2</v>
      </c>
      <c r="H25" s="41">
        <f>DATE('Year &amp; Tolerances'!F$1,9,Wertebereiche!L24)</f>
        <v>45558</v>
      </c>
      <c r="I25" s="42"/>
      <c r="J25" s="43"/>
      <c r="K25" s="145" t="str" cm="1">
        <f t="array" ref="K25">IFERROR(IF(ISBLANK(J25), "",INDEX(Images!$G:$G, AO25)), "")</f>
        <v/>
      </c>
      <c r="L25" s="118"/>
      <c r="M25" s="147" t="str" cm="1">
        <f t="array" ref="M25">IFERROR(INDEX(Images!$B:$B, AN25), "")</f>
        <v/>
      </c>
      <c r="N25" s="46"/>
      <c r="O25" s="68"/>
      <c r="P25" s="44"/>
      <c r="Q25" s="44"/>
      <c r="R25" s="44"/>
      <c r="S25" s="45"/>
      <c r="T25" s="45"/>
      <c r="U25" s="149" t="str" cm="1">
        <f t="array" ref="U25">IFERROR(IF(ISBLANK(T25), "", INDEX(Images!$D:$D, T25+1)), "")</f>
        <v/>
      </c>
      <c r="V25" s="57"/>
      <c r="W25" s="150"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50">
        <f t="shared" si="0"/>
        <v>3</v>
      </c>
      <c r="H26" s="49">
        <f>DATE('Year &amp; Tolerances'!F$1,9,Wertebereiche!L25)</f>
        <v>45559</v>
      </c>
      <c r="I26" s="50"/>
      <c r="J26" s="59"/>
      <c r="K26" s="146" t="str" cm="1">
        <f t="array" ref="K26">IFERROR(IF(ISBLANK(J26), "",INDEX(Images!$G:$G, AO26)), "")</f>
        <v/>
      </c>
      <c r="L26" s="120"/>
      <c r="M26" s="148" t="str" cm="1">
        <f t="array" ref="M26">IFERROR(INDEX(Images!$B:$B, AN26), "")</f>
        <v/>
      </c>
      <c r="N26" s="52"/>
      <c r="O26" s="69"/>
      <c r="P26" s="53"/>
      <c r="Q26" s="53"/>
      <c r="R26" s="53"/>
      <c r="S26" s="54"/>
      <c r="T26" s="54"/>
      <c r="U26" s="151" t="str" cm="1">
        <f t="array" ref="U26">IFERROR(IF(ISBLANK(T26), "", INDEX(Images!$D:$D, T26+1)), "")</f>
        <v/>
      </c>
      <c r="V26" s="51"/>
      <c r="W26" s="152"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12">
        <f t="shared" si="0"/>
        <v>4</v>
      </c>
      <c r="H27" s="41">
        <f>DATE('Year &amp; Tolerances'!F$1,9,Wertebereiche!L26)</f>
        <v>45560</v>
      </c>
      <c r="I27" s="42"/>
      <c r="J27" s="43"/>
      <c r="K27" s="145" t="str" cm="1">
        <f t="array" ref="K27">IFERROR(IF(ISBLANK(J27), "",INDEX(Images!$G:$G, AO27)), "")</f>
        <v/>
      </c>
      <c r="L27" s="118"/>
      <c r="M27" s="147" t="str" cm="1">
        <f t="array" ref="M27">IFERROR(INDEX(Images!$B:$B, AN27), "")</f>
        <v/>
      </c>
      <c r="N27" s="46"/>
      <c r="O27" s="68"/>
      <c r="P27" s="44"/>
      <c r="Q27" s="44"/>
      <c r="R27" s="44"/>
      <c r="S27" s="45"/>
      <c r="T27" s="45"/>
      <c r="U27" s="149" t="str" cm="1">
        <f t="array" ref="U27">IFERROR(IF(ISBLANK(T27), "", INDEX(Images!$D:$D, T27+1)), "")</f>
        <v/>
      </c>
      <c r="V27" s="57"/>
      <c r="W27" s="150"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50">
        <f t="shared" si="0"/>
        <v>5</v>
      </c>
      <c r="H28" s="49">
        <f>DATE('Year &amp; Tolerances'!F$1,9,Wertebereiche!L27)</f>
        <v>45561</v>
      </c>
      <c r="I28" s="50"/>
      <c r="J28" s="59"/>
      <c r="K28" s="146" t="str" cm="1">
        <f t="array" ref="K28">IFERROR(IF(ISBLANK(J28), "",INDEX(Images!$G:$G, AO28)), "")</f>
        <v/>
      </c>
      <c r="L28" s="120"/>
      <c r="M28" s="148" t="str" cm="1">
        <f t="array" ref="M28">IFERROR(INDEX(Images!$B:$B, AN28), "")</f>
        <v/>
      </c>
      <c r="N28" s="52"/>
      <c r="O28" s="69"/>
      <c r="P28" s="53"/>
      <c r="Q28" s="53"/>
      <c r="R28" s="53"/>
      <c r="S28" s="54"/>
      <c r="T28" s="54"/>
      <c r="U28" s="151" t="str" cm="1">
        <f t="array" ref="U28">IFERROR(IF(ISBLANK(T28), "", INDEX(Images!$D:$D, T28+1)), "")</f>
        <v/>
      </c>
      <c r="V28" s="51"/>
      <c r="W28" s="152"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12">
        <f t="shared" si="0"/>
        <v>6</v>
      </c>
      <c r="H29" s="41">
        <f>DATE('Year &amp; Tolerances'!F$1,9,Wertebereiche!L28)</f>
        <v>45562</v>
      </c>
      <c r="I29" s="42"/>
      <c r="J29" s="43"/>
      <c r="K29" s="145" t="str" cm="1">
        <f t="array" ref="K29">IFERROR(IF(ISBLANK(J29), "",INDEX(Images!$G:$G, AO29)), "")</f>
        <v/>
      </c>
      <c r="L29" s="118"/>
      <c r="M29" s="147" t="str" cm="1">
        <f t="array" ref="M29">IFERROR(INDEX(Images!$B:$B, AN29), "")</f>
        <v/>
      </c>
      <c r="N29" s="46"/>
      <c r="O29" s="68"/>
      <c r="P29" s="44"/>
      <c r="Q29" s="44"/>
      <c r="R29" s="44"/>
      <c r="S29" s="45"/>
      <c r="T29" s="45"/>
      <c r="U29" s="149" t="str" cm="1">
        <f t="array" ref="U29">IFERROR(IF(ISBLANK(T29), "", INDEX(Images!$D:$D, T29+1)), "")</f>
        <v/>
      </c>
      <c r="V29" s="57"/>
      <c r="W29" s="150"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50">
        <f t="shared" si="0"/>
        <v>7</v>
      </c>
      <c r="H30" s="49">
        <f>DATE('Year &amp; Tolerances'!F$1,9,Wertebereiche!L29)</f>
        <v>45563</v>
      </c>
      <c r="I30" s="50"/>
      <c r="J30" s="59"/>
      <c r="K30" s="146" t="str" cm="1">
        <f t="array" ref="K30">IFERROR(IF(ISBLANK(J30), "",INDEX(Images!$G:$G, AO30)), "")</f>
        <v/>
      </c>
      <c r="L30" s="120"/>
      <c r="M30" s="148" t="str" cm="1">
        <f t="array" ref="M30">IFERROR(INDEX(Images!$B:$B, AN30), "")</f>
        <v/>
      </c>
      <c r="N30" s="52"/>
      <c r="O30" s="69"/>
      <c r="P30" s="53"/>
      <c r="Q30" s="53"/>
      <c r="R30" s="53"/>
      <c r="S30" s="54"/>
      <c r="T30" s="54"/>
      <c r="U30" s="151" t="str" cm="1">
        <f t="array" ref="U30">IFERROR(IF(ISBLANK(T30), "", INDEX(Images!$D:$D, T30+1)), "")</f>
        <v/>
      </c>
      <c r="V30" s="51"/>
      <c r="W30" s="152"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12">
        <f t="shared" si="0"/>
        <v>1</v>
      </c>
      <c r="H31" s="41">
        <f>DATE('Year &amp; Tolerances'!F$1,9,Wertebereiche!L30)</f>
        <v>45564</v>
      </c>
      <c r="I31" s="42"/>
      <c r="J31" s="43"/>
      <c r="K31" s="145" t="str" cm="1">
        <f t="array" ref="K31">IFERROR(IF(ISBLANK(J31), "",INDEX(Images!$G:$G, AO31)), "")</f>
        <v/>
      </c>
      <c r="L31" s="118"/>
      <c r="M31" s="147" t="str" cm="1">
        <f t="array" ref="M31">IFERROR(INDEX(Images!$B:$B, AN31), "")</f>
        <v/>
      </c>
      <c r="N31" s="46"/>
      <c r="O31" s="68"/>
      <c r="P31" s="44"/>
      <c r="Q31" s="44"/>
      <c r="R31" s="44"/>
      <c r="S31" s="45"/>
      <c r="T31" s="45"/>
      <c r="U31" s="149" t="str" cm="1">
        <f t="array" ref="U31">IFERROR(IF(ISBLANK(T31), "", INDEX(Images!$D:$D, T31+1)), "")</f>
        <v/>
      </c>
      <c r="V31" s="43"/>
      <c r="W31" s="150"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50">
        <f t="shared" si="0"/>
        <v>2</v>
      </c>
      <c r="H32" s="49">
        <f>DATE('Year &amp; Tolerances'!F$1,9,Wertebereiche!L31)</f>
        <v>45565</v>
      </c>
      <c r="I32" s="50"/>
      <c r="J32" s="59"/>
      <c r="K32" s="146" t="str" cm="1">
        <f t="array" ref="K32">IFERROR(IF(ISBLANK(J32), "",INDEX(Images!$G:$G, AO32)), "")</f>
        <v/>
      </c>
      <c r="L32" s="120"/>
      <c r="M32" s="148" t="str" cm="1">
        <f t="array" ref="M32">IFERROR(INDEX(Images!$B:$B, AN32), "")</f>
        <v/>
      </c>
      <c r="N32" s="52"/>
      <c r="O32" s="69"/>
      <c r="P32" s="53"/>
      <c r="Q32" s="53"/>
      <c r="R32" s="53"/>
      <c r="S32" s="59"/>
      <c r="T32" s="59"/>
      <c r="U32" s="151" t="str" cm="1">
        <f t="array" ref="U32">IFERROR(IF(ISBLANK(T32), "", INDEX(Images!$D:$D, T32+1)), "")</f>
        <v/>
      </c>
      <c r="V32" s="51"/>
      <c r="W32" s="152"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31" ht="30" customHeight="1" x14ac:dyDescent="0.65">
      <c r="C33" s="27"/>
      <c r="D33" s="27"/>
      <c r="G33" s="65"/>
      <c r="I33" s="29"/>
      <c r="J33" s="29"/>
      <c r="K33" s="29"/>
      <c r="L33" s="29"/>
      <c r="M33" s="29"/>
      <c r="N33" s="29"/>
      <c r="O33" s="62"/>
      <c r="P33" s="100"/>
      <c r="Q33" s="62"/>
      <c r="R33" s="62"/>
      <c r="S33" s="62"/>
      <c r="T33" s="62"/>
      <c r="U33" s="62"/>
      <c r="AA33" s="19" t="s">
        <v>51</v>
      </c>
      <c r="AB33" s="19" t="e" cm="1">
        <f t="array" ref="AB33">ROUND(AVERAGE(IF(ISERROR(AB3:AB32), "", AB3:AB32)), 1)</f>
        <v>#DIV/0!</v>
      </c>
      <c r="AC33" s="19">
        <f>SUM(AC3:AC32)</f>
        <v>0</v>
      </c>
      <c r="AE33" s="19" t="str" cm="1">
        <f t="array" ref="AE33">IFERROR(ROUND(AVERAGE(IF(ISERROR(AE3:AE32), "", AE3:AE32)), 0),"-")</f>
        <v>-</v>
      </c>
    </row>
    <row r="34" spans="3:31" ht="30" customHeight="1" x14ac:dyDescent="0.65">
      <c r="C34" s="27"/>
      <c r="D34" s="27"/>
    </row>
    <row r="35" spans="3:31" ht="30" customHeight="1" x14ac:dyDescent="0.65">
      <c r="C35" s="27"/>
      <c r="D35" s="27"/>
    </row>
    <row r="36" spans="3:31" ht="30" customHeight="1" x14ac:dyDescent="0.65">
      <c r="C36" s="27"/>
      <c r="D36" s="27"/>
    </row>
    <row r="37" spans="3:31" ht="30" customHeight="1" x14ac:dyDescent="0.65">
      <c r="C37" s="27"/>
      <c r="D37" s="27"/>
      <c r="H37" s="64"/>
    </row>
    <row r="38" spans="3:31" ht="30" customHeight="1" x14ac:dyDescent="0.65">
      <c r="C38" s="27"/>
      <c r="D38" s="27"/>
      <c r="G38" s="65"/>
      <c r="H38" s="65"/>
      <c r="I38" s="29"/>
    </row>
    <row r="39" spans="3:31" ht="20.100000000000001" customHeight="1" x14ac:dyDescent="0.65">
      <c r="C39" s="27"/>
      <c r="D39" s="27"/>
    </row>
    <row r="40" spans="3:31" ht="20.100000000000001" customHeight="1" x14ac:dyDescent="0.65">
      <c r="C40" s="27"/>
      <c r="D40" s="27"/>
    </row>
    <row r="41" spans="3:31" ht="20.100000000000001" customHeight="1" x14ac:dyDescent="0.65">
      <c r="C41" s="27"/>
      <c r="D41" s="27"/>
    </row>
    <row r="42" spans="3:31" ht="20.100000000000001" customHeight="1" x14ac:dyDescent="0.65">
      <c r="C42" s="27"/>
      <c r="D42" s="27"/>
    </row>
    <row r="43" spans="3:31" ht="20.100000000000001" customHeight="1" x14ac:dyDescent="0.65">
      <c r="C43" s="27"/>
      <c r="D43" s="27"/>
    </row>
    <row r="44" spans="3:31" ht="20.100000000000001" customHeight="1" x14ac:dyDescent="0.65">
      <c r="C44" s="27"/>
      <c r="D44" s="27"/>
    </row>
    <row r="45" spans="3:31" ht="20.100000000000001" customHeight="1" x14ac:dyDescent="0.65">
      <c r="C45" s="27"/>
      <c r="D45" s="27"/>
      <c r="G45" s="76"/>
      <c r="H45" s="76"/>
      <c r="I45" s="76"/>
      <c r="J45" s="76"/>
      <c r="K45" s="76"/>
      <c r="L45" s="66"/>
    </row>
    <row r="46" spans="3:31" ht="30" customHeight="1" x14ac:dyDescent="0.65">
      <c r="C46" s="27"/>
      <c r="D46" s="27"/>
      <c r="G46" s="37" t="str">
        <f>Wertebereiche!P7</f>
        <v>Average physical condition</v>
      </c>
      <c r="H46" s="37"/>
      <c r="I46" s="37"/>
      <c r="J46" s="37"/>
      <c r="K46" s="37"/>
      <c r="L46" s="58" t="str">
        <f>IFERROR(ROUND(IF(SUM(T3:T32)&gt;0,AVERAGE(T3:T32),""),0),"-")</f>
        <v>-</v>
      </c>
    </row>
    <row r="47" spans="3:31" ht="30" customHeight="1" x14ac:dyDescent="0.65">
      <c r="C47" s="27"/>
      <c r="D47" s="27"/>
      <c r="G47" s="37" t="str">
        <f>Wertebereiche!P8</f>
        <v>Average mental condition</v>
      </c>
      <c r="H47" s="37"/>
      <c r="I47" s="37"/>
      <c r="J47" s="37"/>
      <c r="K47" s="37"/>
      <c r="L47" s="58" t="str">
        <f>IFERROR(ROUND(IF(SUM(V3:V32)&gt;0,AVERAGE(V3:V32),"-"),0),"-")</f>
        <v>-</v>
      </c>
    </row>
    <row r="48" spans="3:31" ht="30" customHeight="1" x14ac:dyDescent="0.65">
      <c r="C48" s="27"/>
      <c r="D48" s="27"/>
      <c r="G48" s="65" t="str">
        <f>Wertebereiche!P12</f>
        <v>Average sleep duration per day in hours</v>
      </c>
      <c r="H48" s="65"/>
      <c r="I48" s="65"/>
      <c r="J48" s="65"/>
      <c r="K48" s="65"/>
      <c r="L48" s="29" t="str">
        <f>IFERROR(AF3, "-")</f>
        <v>-</v>
      </c>
    </row>
    <row r="49" spans="3:12" ht="30" customHeight="1" x14ac:dyDescent="0.65">
      <c r="C49" s="27"/>
      <c r="D49" s="27"/>
      <c r="G49" s="65" t="str">
        <f>Wertebereiche!P14</f>
        <v>Average number of stool per day</v>
      </c>
      <c r="H49" s="65"/>
      <c r="I49" s="65"/>
      <c r="J49" s="65"/>
      <c r="K49" s="65"/>
      <c r="L49" s="29" t="str">
        <f>IFERROR(AG3, "-")</f>
        <v>-</v>
      </c>
    </row>
    <row r="50" spans="3:12" ht="30" customHeight="1" x14ac:dyDescent="0.65">
      <c r="C50" s="27"/>
      <c r="D50" s="27"/>
      <c r="G50" s="65" t="str">
        <f>Wertebereiche!P16</f>
        <v>Number of FMT this month</v>
      </c>
      <c r="H50" s="65"/>
      <c r="I50" s="65"/>
      <c r="J50" s="65"/>
      <c r="L50" s="29">
        <f>COUNTIF(I3:I32,Wertebereiche!B2)</f>
        <v>0</v>
      </c>
    </row>
    <row r="51" spans="3:12" ht="30" customHeight="1" x14ac:dyDescent="0.65">
      <c r="C51" s="27"/>
      <c r="D51" s="27"/>
    </row>
    <row r="52" spans="3:12" ht="30" customHeight="1" x14ac:dyDescent="0.65">
      <c r="C52" s="27"/>
      <c r="D52" s="27"/>
    </row>
    <row r="53" spans="3:12" ht="30" customHeight="1" x14ac:dyDescent="0.65">
      <c r="C53" s="27"/>
      <c r="D53" s="27"/>
    </row>
    <row r="54" spans="3:12" ht="20.100000000000001"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sheetData>
  <sheetProtection algorithmName="SHA-512" hashValue="XCm6I9F5we0QbyfWR+qSTlzj+U6qKwGntqJ8XEyaT0vYVNsRzP6oelIoeGSQAM61RanFqQRs75YoqpDs4pgdjw==" saltValue="s3Hg+GLnGBmr32d5liSsew==" spinCount="100000" sheet="1" objects="1" scenarios="1"/>
  <mergeCells count="12">
    <mergeCell ref="B3:E3"/>
    <mergeCell ref="J1:K1"/>
    <mergeCell ref="L1:M1"/>
    <mergeCell ref="T1:U1"/>
    <mergeCell ref="V1:W1"/>
    <mergeCell ref="B2:E2"/>
    <mergeCell ref="B1:E1"/>
    <mergeCell ref="Z4:Z5"/>
    <mergeCell ref="Z7:Z8"/>
    <mergeCell ref="Z10:Z11"/>
    <mergeCell ref="C20:E20"/>
    <mergeCell ref="B12:E13"/>
  </mergeCells>
  <conditionalFormatting sqref="B1 A1:A2 F1:XFD2 A3:XFD1048576">
    <cfRule type="expression" dxfId="5" priority="2">
      <formula>TRUE=$AQ$2</formula>
    </cfRule>
  </conditionalFormatting>
  <conditionalFormatting sqref="B2">
    <cfRule type="expression" dxfId="4"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2 M3:M32 U3:U32" xr:uid="{B400420A-78B2-4975-A7F8-4FE83AE654A0}"/>
    <dataValidation allowBlank="1" showInputMessage="1" showErrorMessage="1" errorTitle="EIngabefehler" error="Bitte wähle einen Wert aus der Liste aus. Klicke dazu in die Zelle und anschließend auf den Pfeil neben der Zelle um die Liste zu öffnen." sqref="W3:W32" xr:uid="{FEB276FD-37EA-4F51-80EF-9D05A2563CE7}"/>
    <dataValidation type="list" allowBlank="1" showInputMessage="1" showErrorMessage="1" sqref="I33" xr:uid="{04F00CAE-6584-4A13-9DB1-AAA6F9CB14D2}">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errorTitle="Input error" error="Please select a value from the list. To do this, click on the cell and then on the arrow next to the cell to open the list." xr:uid="{4A5EBD03-640F-47D6-AA54-65FD02F2E081}">
          <x14:formula1>
            <xm:f>Wertebereiche!$E$2:$E$12</xm:f>
          </x14:formula1>
          <xm:sqref>T3:T32 V3:V32</xm:sqref>
        </x14:dataValidation>
        <x14:dataValidation type="list" allowBlank="1" showInputMessage="1" showErrorMessage="1" errorTitle="Input error" error="Please select a value from the list. To do this, click on the cell and then on the arrow next to the cell to open the list." xr:uid="{E5E27EE0-88BF-4FFA-B844-C0B9C807D4BB}">
          <x14:formula1>
            <xm:f>Wertebereiche!$D$2:$D$7</xm:f>
          </x14:formula1>
          <xm:sqref>P3:P32</xm:sqref>
        </x14:dataValidation>
        <x14:dataValidation type="list" allowBlank="1" showInputMessage="1" showErrorMessage="1" errorTitle="Input error" error="Please select a value from the list. To do this, click on the cell and then on the arrow next to the cell to open the list." xr:uid="{3E678A9B-DE1A-4D01-A22B-AFB5B0FBE3E0}">
          <x14:formula1>
            <xm:f>Wertebereiche!$H$2:$H$7</xm:f>
          </x14:formula1>
          <xm:sqref>S3:S32</xm:sqref>
        </x14:dataValidation>
        <x14:dataValidation type="list" allowBlank="1" showInputMessage="1" showErrorMessage="1" errorTitle="Input error" error="Please select a value from the list. To do this, click on the cell and then on the arrow next to the cell to open the list." xr:uid="{1959FBF7-2C02-4CDB-BAF8-7B0032600EB1}">
          <x14:formula1>
            <xm:f>Wertebereiche!$B$2:$B$3</xm:f>
          </x14:formula1>
          <xm:sqref>I3:I32</xm:sqref>
        </x14:dataValidation>
        <x14:dataValidation type="list" allowBlank="1" showInputMessage="1" showErrorMessage="1" errorTitle="Input error" error="Please select a value from the list. To do this, click on the cell and then on the arrow next to the cell to open the list." xr:uid="{A3F2EC1B-15B6-4449-87D6-76EE09BB129C}">
          <x14:formula1>
            <xm:f>Wertebereiche!$G$2:$G$5</xm:f>
          </x14:formula1>
          <xm:sqref>R3:R32</xm:sqref>
        </x14:dataValidation>
        <x14:dataValidation type="list" allowBlank="1" showInputMessage="1" showErrorMessage="1" errorTitle="Input error" error="Please select a value from the list. To do this, click on the cell and then on the arrow next to the cell to open the list." xr:uid="{C5B2EA71-AE5F-4EC4-BF59-F2F18BF21756}">
          <x14:formula1>
            <xm:f>Wertebereiche!$C$2:$C$23</xm:f>
          </x14:formula1>
          <xm:sqref>N3:N32</xm:sqref>
        </x14:dataValidation>
        <x14:dataValidation type="list" allowBlank="1" showInputMessage="1" showErrorMessage="1" errorTitle="Input error" error="Please select a value from the list. To do this, click on the cell and then on the arrow next to the cell to open the list." xr:uid="{FD334EA8-D722-4CFF-BAB7-25BC16123417}">
          <x14:formula1>
            <xm:f>Images!$A$2:$A$9</xm:f>
          </x14:formula1>
          <xm:sqref>L3:L32</xm:sqref>
        </x14:dataValidation>
        <x14:dataValidation type="list" allowBlank="1" showInputMessage="1" showErrorMessage="1" errorTitle="Input error" error="Please select a value from the list. To do this, click on the cell and then on the arrow next to the cell to open the list." xr:uid="{69AA8232-2653-4E31-814E-BA8BC42C7BD5}">
          <x14:formula1>
            <xm:f>Images!$F$2:$F$17</xm:f>
          </x14:formula1>
          <xm:sqref>J3:J32</xm:sqref>
        </x14:dataValidation>
        <x14:dataValidation type="list" allowBlank="1" showInputMessage="1" showErrorMessage="1" errorTitle="Input error" error="Please select a value from the list. To do this, click on the cell and then on the arrow next to the cell to open the list." xr:uid="{032082B3-6146-40B3-9E22-A0CCA8E7BEFB}">
          <x14:formula1>
            <xm:f>Wertebereiche!$F$2:$F$28</xm:f>
          </x14:formula1>
          <xm:sqref>Q3:Q32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C3963-F08B-4FB8-A6A3-AD409E1DBED5}">
  <sheetPr codeName="Tabelle19">
    <pageSetUpPr autoPageBreaks="0"/>
  </sheetPr>
  <dimension ref="B1:AQ96"/>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85546875" style="34" hidden="1" customWidth="1"/>
    <col min="43" max="43" width="21.140625" style="34" hidden="1" customWidth="1"/>
    <col min="44" max="16384" width="11.42578125" style="34"/>
  </cols>
  <sheetData>
    <row r="1" spans="2:43" ht="30" customHeight="1" thickBot="1" x14ac:dyDescent="0.3">
      <c r="B1" s="331">
        <f>H3</f>
        <v>45566</v>
      </c>
      <c r="C1" s="331"/>
      <c r="D1" s="331"/>
      <c r="E1" s="331"/>
      <c r="F1" s="28"/>
      <c r="H1" s="30" t="str">
        <f>Wertebereiche!A2</f>
        <v>Date</v>
      </c>
      <c r="I1" s="31" t="str">
        <f>Wertebereiche!A3</f>
        <v>FMT</v>
      </c>
      <c r="J1" s="326" t="str">
        <f>Wertebereiche!A4</f>
        <v>Stool type</v>
      </c>
      <c r="K1" s="327"/>
      <c r="L1" s="326" t="str">
        <f>Wertebereiche!A5</f>
        <v>Stool color</v>
      </c>
      <c r="M1" s="327"/>
      <c r="N1" s="31" t="str">
        <f>Wertebereiche!A6</f>
        <v>Stool number</v>
      </c>
      <c r="O1" s="32" t="str">
        <f>Wertebereiche!A7</f>
        <v>Symptoms</v>
      </c>
      <c r="P1" s="32" t="str">
        <f>Wertebereiche!D1</f>
        <v>Symptoms severity </v>
      </c>
      <c r="Q1" s="32" t="str">
        <f>Wertebereiche!A9</f>
        <v>Sleep in hours</v>
      </c>
      <c r="R1" s="32" t="str">
        <f>Wertebereiche!A10</f>
        <v>Sleep quality</v>
      </c>
      <c r="S1" s="32" t="str">
        <f>Wertebereiche!A11</f>
        <v>Stress</v>
      </c>
      <c r="T1" s="328" t="str">
        <f>Wertebereiche!A13</f>
        <v>Physical condition</v>
      </c>
      <c r="U1" s="329"/>
      <c r="V1" s="328" t="str">
        <f>Wertebereiche!A12</f>
        <v>Mental condition</v>
      </c>
      <c r="W1" s="329"/>
      <c r="X1" s="33" t="str">
        <f>Wertebereiche!A14</f>
        <v>Comments</v>
      </c>
      <c r="AA1" s="18" t="s">
        <v>41</v>
      </c>
      <c r="AB1" s="18" t="s">
        <v>42</v>
      </c>
      <c r="AC1" s="18" t="s">
        <v>43</v>
      </c>
      <c r="AD1" s="18" t="s">
        <v>44</v>
      </c>
      <c r="AE1" s="18" t="s">
        <v>45</v>
      </c>
      <c r="AF1" s="18" t="str">
        <f>Wertebereiche!P12</f>
        <v>Average sleep duration per day in hours</v>
      </c>
      <c r="AG1" s="18" t="str">
        <f>Wertebereiche!P14</f>
        <v>Average number of stool per day</v>
      </c>
      <c r="AH1" s="18" t="str">
        <f>Wertebereiche!P16</f>
        <v>Number of FMT this month</v>
      </c>
      <c r="AI1" s="18" t="s">
        <v>46</v>
      </c>
      <c r="AJ1" s="18"/>
      <c r="AK1" s="18" t="s">
        <v>47</v>
      </c>
      <c r="AL1" s="18" t="s">
        <v>48</v>
      </c>
      <c r="AM1" s="35"/>
      <c r="AN1" s="18" t="s">
        <v>49</v>
      </c>
      <c r="AO1" s="18" t="s">
        <v>50</v>
      </c>
      <c r="AP1" s="34" t="s">
        <v>261</v>
      </c>
      <c r="AQ1" s="19" t="s">
        <v>311</v>
      </c>
    </row>
    <row r="2" spans="2:43" ht="51.95" customHeight="1" x14ac:dyDescent="0.7">
      <c r="B2" s="330" t="str">
        <f>Wertebereiche!P90</f>
        <v>This month is before the start of your diary! To change, go to "Year &amp; Tolerances".</v>
      </c>
      <c r="C2" s="330"/>
      <c r="D2" s="330"/>
      <c r="E2" s="330"/>
      <c r="F2" s="36"/>
      <c r="I2" s="37" t="str">
        <f>Wertebereiche!P3</f>
        <v>The stool type should be selected based on the worst bowel movement of the day</v>
      </c>
      <c r="J2" s="38"/>
      <c r="K2" s="121"/>
      <c r="L2" s="38"/>
      <c r="M2" s="38"/>
      <c r="N2" s="38"/>
      <c r="O2" s="39"/>
      <c r="P2" s="40"/>
      <c r="Q2" s="39"/>
      <c r="R2" s="39"/>
      <c r="S2" s="39"/>
      <c r="T2" s="37" t="str">
        <f>Wertebereiche!P4</f>
        <v>Condition:  1 = very bad    10 = very good</v>
      </c>
      <c r="U2" s="37"/>
      <c r="V2" s="37"/>
      <c r="W2" s="37"/>
      <c r="AP2" s="34" t="str">
        <f>"Condition &amp; Stress" &amp; " " &amp; "October" &amp; " " &amp; 'Year &amp; Tolerances'!D8</f>
        <v>Condition &amp; Stress October 2024</v>
      </c>
      <c r="AQ2" s="29" t="e">
        <f>MONTH(H3)&lt;MONTH("1"&amp;'Year &amp; Tolerances'!D11)</f>
        <v>#VALUE!</v>
      </c>
    </row>
    <row r="3" spans="2:43" ht="45" customHeight="1" x14ac:dyDescent="0.25">
      <c r="B3" s="325" t="str">
        <f>Wertebereiche!J2</f>
        <v>Bristol stool scale</v>
      </c>
      <c r="C3" s="325"/>
      <c r="D3" s="325"/>
      <c r="E3" s="325"/>
      <c r="G3" s="212">
        <f>WEEKDAY(H3)</f>
        <v>3</v>
      </c>
      <c r="H3" s="41">
        <f>DATE('Year &amp; Tolerances'!F$1,10,Wertebereiche!L2)</f>
        <v>45566</v>
      </c>
      <c r="I3" s="42"/>
      <c r="J3" s="43"/>
      <c r="K3" s="145" t="str" cm="1">
        <f t="array" ref="K3">IFERROR(IF(ISBLANK(J3), "",INDEX(Images!$G:$G, AO3)), "")</f>
        <v/>
      </c>
      <c r="L3" s="118"/>
      <c r="M3" s="147" t="str" cm="1">
        <f t="array" ref="M3">IFERROR(INDEX(Images!$B:$B, AN3), "")</f>
        <v/>
      </c>
      <c r="N3" s="42"/>
      <c r="O3" s="68" t="s">
        <v>54</v>
      </c>
      <c r="P3" s="44"/>
      <c r="Q3" s="44"/>
      <c r="R3" s="44"/>
      <c r="S3" s="45"/>
      <c r="T3" s="45"/>
      <c r="U3" s="149" t="str" cm="1">
        <f t="array" ref="U3">IFERROR(IF(ISBLANK(T3), "", INDEX(Images!$D:$D, T3+1)), "")</f>
        <v/>
      </c>
      <c r="V3" s="43"/>
      <c r="W3" s="150" t="str" cm="1">
        <f t="array" ref="W3">IFERROR(IF(ISBLANK(V3), "", INDEX(Images!$D:$D, V3+1)), "")</f>
        <v/>
      </c>
      <c r="X3" s="70" t="s">
        <v>271</v>
      </c>
      <c r="Z3" s="58" t="str">
        <f>Wertebereiche!A16</f>
        <v>Hints</v>
      </c>
      <c r="AA3" s="21">
        <v>1</v>
      </c>
      <c r="AB3" s="21" t="e">
        <f>INDEX(Wertebereiche!$T$2:$T$6, MATCH(S3, Wertebereiche!$H$2:$H$6, 0))</f>
        <v>#N/A</v>
      </c>
      <c r="AC3" s="21" t="str">
        <f>IF(ISBLANK(I3),"",1)</f>
        <v/>
      </c>
      <c r="AD3" s="21"/>
      <c r="AE3" s="21" t="e">
        <f>INDEX(Wertebereiche!$U$2:$U$6, MATCH(P3, Wertebereiche!$D$2:$D$6, 0))</f>
        <v>#N/A</v>
      </c>
      <c r="AF3" s="21" t="e" cm="1">
        <f t="array" ref="AF3">ROUND(AVERAGE(IF(ISNUMBER(Q3:Q33),Q3:Q33,"")),1)</f>
        <v>#DIV/0!</v>
      </c>
      <c r="AG3" s="21" t="e" cm="1">
        <f t="array" ref="AG3">ROUND(AVERAGE(IF(ISNUMBER(N3:N33),N3:N33,"")),1)</f>
        <v>#DIV/0!</v>
      </c>
      <c r="AH3" s="21" t="b">
        <f>IF(COUNTIF(I3:I33, "&lt;&gt;") = 0, FALSE, COUNTIF(I3:I33, Wertebereiche!B2))</f>
        <v>0</v>
      </c>
      <c r="AI3" s="21" t="str">
        <f>Wertebereiche!P17</f>
        <v>None, Type 1 or Type 2</v>
      </c>
      <c r="AJ3" s="21"/>
      <c r="AK3" s="21" cm="1">
        <f t="array" ref="AK3">SUM(COUNTIF(J3:J33, Wertebereiche!I2:I4))</f>
        <v>0</v>
      </c>
      <c r="AL3" s="22"/>
      <c r="AM3" s="47"/>
      <c r="AN3" s="71" t="e">
        <f>INDEX(Images!$C$2:$C$8, MATCH(L3, Images!$A$2:$A$8, 0))</f>
        <v>#N/A</v>
      </c>
      <c r="AO3" s="71" t="e">
        <f>INDEX(Images!$H$2:$H$17, MATCH(J3, Images!$F$2:$F$17, 0))</f>
        <v>#N/A</v>
      </c>
      <c r="AP3" s="34" t="str">
        <f>"Number of Bowel Movements" &amp; " " &amp; "October" &amp; " " &amp; 'Year &amp; Tolerances'!D8</f>
        <v>Number of Bowel Movements October 2024</v>
      </c>
    </row>
    <row r="4" spans="2:43" ht="45" customHeight="1" x14ac:dyDescent="0.25">
      <c r="B4" s="158"/>
      <c r="C4" s="153" t="str">
        <f>Wertebereiche!J3</f>
        <v xml:space="preserve"> Type 1 </v>
      </c>
      <c r="D4" s="61"/>
      <c r="E4" s="101" t="str">
        <f>Wertebereiche!K3</f>
        <v>Separate hard lumps, like nuts, 
difficult to pass</v>
      </c>
      <c r="F4" s="82"/>
      <c r="G4" s="250">
        <f t="shared" ref="G4:G33" si="0">WEEKDAY(H4)</f>
        <v>4</v>
      </c>
      <c r="H4" s="49">
        <f>DATE('Year &amp; Tolerances'!F$1,10,Wertebereiche!L3)</f>
        <v>45567</v>
      </c>
      <c r="I4" s="50"/>
      <c r="J4" s="59"/>
      <c r="K4" s="146" t="str" cm="1">
        <f t="array" ref="K4">IFERROR(IF(ISBLANK(J4), "",INDEX(Images!$G:$G, AO4)), "")</f>
        <v/>
      </c>
      <c r="L4" s="119"/>
      <c r="M4" s="148" t="str" cm="1">
        <f t="array" ref="M4">IFERROR(INDEX(Images!$B:$B, AN4), "")</f>
        <v/>
      </c>
      <c r="N4" s="52"/>
      <c r="O4" s="69"/>
      <c r="P4" s="53"/>
      <c r="Q4" s="53"/>
      <c r="R4" s="53"/>
      <c r="S4" s="54"/>
      <c r="T4" s="54"/>
      <c r="U4" s="151" t="str" cm="1">
        <f t="array" ref="U4">IFERROR(IF(ISBLANK(T4), "", INDEX(Images!$D:$D, T4+1)), "")</f>
        <v/>
      </c>
      <c r="V4" s="51"/>
      <c r="W4" s="152" t="str" cm="1">
        <f t="array" ref="W4">IFERROR(IF(ISBLANK(V4), "", INDEX(Images!$D:$D, V4+1)), "")</f>
        <v/>
      </c>
      <c r="X4" s="67"/>
      <c r="Z4" s="333" t="str">
        <f>Wertebereiche!P6</f>
        <v>Click on a cell and select a value from the drop-down list.</v>
      </c>
      <c r="AA4" s="21">
        <v>2</v>
      </c>
      <c r="AB4" s="21" t="e">
        <f>INDEX(Wertebereiche!$T$2:$T$6, MATCH(S4, Wertebereiche!$H$2:$H$6, 0))</f>
        <v>#N/A</v>
      </c>
      <c r="AC4" s="21" t="str">
        <f t="shared" ref="AC4:AC33" si="1">IF(ISBLANK(I4),"",1)</f>
        <v/>
      </c>
      <c r="AD4" s="21"/>
      <c r="AE4" s="21" t="e">
        <f>INDEX(Wertebereiche!$U$2:$U$6, MATCH(P4, Wertebereiche!$D$2:$D$6, 0))</f>
        <v>#N/A</v>
      </c>
      <c r="AF4" s="21"/>
      <c r="AG4" s="21"/>
      <c r="AH4" s="21"/>
      <c r="AI4" s="21" t="str">
        <f>Wertebereiche!P18</f>
        <v>Type 3  or Type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6"/>
      <c r="C5" s="154" t="str">
        <f>Wertebereiche!J4</f>
        <v xml:space="preserve">Type 2 </v>
      </c>
      <c r="D5" s="29"/>
      <c r="E5" s="102" t="str">
        <f>Wertebereiche!K4</f>
        <v>Sausage like, lumpy, 
difficult to pass</v>
      </c>
      <c r="G5" s="212">
        <f t="shared" si="0"/>
        <v>5</v>
      </c>
      <c r="H5" s="41">
        <f>DATE('Year &amp; Tolerances'!F$1,10,Wertebereiche!L4)</f>
        <v>45568</v>
      </c>
      <c r="I5" s="42"/>
      <c r="J5" s="43"/>
      <c r="K5" s="145" t="str" cm="1">
        <f t="array" ref="K5">IFERROR(IF(ISBLANK(J5), "",INDEX(Images!$G:$G, AO5)), "")</f>
        <v/>
      </c>
      <c r="L5" s="118"/>
      <c r="M5" s="147" t="str" cm="1">
        <f t="array" ref="M5">IFERROR(INDEX(Images!$B:$B, AN5), "")</f>
        <v/>
      </c>
      <c r="N5" s="46"/>
      <c r="O5" s="68"/>
      <c r="P5" s="44"/>
      <c r="Q5" s="44"/>
      <c r="R5" s="44"/>
      <c r="S5" s="45"/>
      <c r="T5" s="56"/>
      <c r="U5" s="149" t="str" cm="1">
        <f t="array" ref="U5">IFERROR(IF(ISBLANK(T5), "", INDEX(Images!$D:$D, T5+1)), "")</f>
        <v/>
      </c>
      <c r="V5" s="57"/>
      <c r="W5" s="150" t="str" cm="1">
        <f t="array" ref="W5">IFERROR(IF(ISBLANK(V5), "", INDEX(Images!$D:$D, V5+1)), "")</f>
        <v/>
      </c>
      <c r="X5" s="70"/>
      <c r="Z5" s="333"/>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Type 5 - Type 7 or mushy</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6"/>
      <c r="C6" s="154" t="str">
        <f>Wertebereiche!J5</f>
        <v xml:space="preserve">Type 3 </v>
      </c>
      <c r="D6" s="29"/>
      <c r="E6" s="102" t="str">
        <f>Wertebereiche!K5</f>
        <v>Sausage like, cracks in the surface</v>
      </c>
      <c r="G6" s="250">
        <f t="shared" si="0"/>
        <v>6</v>
      </c>
      <c r="H6" s="49">
        <f>DATE('Year &amp; Tolerances'!F$1,10,Wertebereiche!L5)</f>
        <v>45569</v>
      </c>
      <c r="I6" s="50"/>
      <c r="J6" s="59"/>
      <c r="K6" s="146" t="str" cm="1">
        <f t="array" ref="K6">IFERROR(IF(ISBLANK(J6), "",INDEX(Images!$G:$G, AO6)), "")</f>
        <v/>
      </c>
      <c r="L6" s="120"/>
      <c r="M6" s="148" t="str" cm="1">
        <f t="array" ref="M6">IFERROR(INDEX(Images!$B:$B, AN6), "")</f>
        <v/>
      </c>
      <c r="N6" s="52"/>
      <c r="O6" s="69"/>
      <c r="P6" s="53"/>
      <c r="Q6" s="53"/>
      <c r="R6" s="53"/>
      <c r="S6" s="54"/>
      <c r="T6" s="54"/>
      <c r="U6" s="151" t="str" cm="1">
        <f t="array" ref="U6">IFERROR(IF(ISBLANK(T6), "", INDEX(Images!$D:$D, T6+1)), "")</f>
        <v/>
      </c>
      <c r="V6" s="51"/>
      <c r="W6" s="152"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Slippery, soft, sticky</v>
      </c>
      <c r="AJ6" s="21"/>
      <c r="AK6" s="21">
        <f>SUM(COUNTIF(J$3:J$33, Wertebereiche!I11))</f>
        <v>0</v>
      </c>
      <c r="AL6" s="21"/>
      <c r="AM6" s="48"/>
      <c r="AN6" s="71" t="e">
        <f>INDEX(Images!$C$2:$C$8, MATCH(L6, Images!$A$2:$A$8, 0))</f>
        <v>#N/A</v>
      </c>
      <c r="AO6" s="71" t="e">
        <f>INDEX(Images!$H$2:$H$17, MATCH(J6, Images!$F$2:$F$17, 0))</f>
        <v>#N/A</v>
      </c>
    </row>
    <row r="7" spans="2:43" ht="45" customHeight="1" x14ac:dyDescent="0.25">
      <c r="B7" s="156"/>
      <c r="C7" s="154" t="str">
        <f>Wertebereiche!J6</f>
        <v xml:space="preserve">Type 4  </v>
      </c>
      <c r="D7" s="29"/>
      <c r="E7" s="102" t="str">
        <f>Wertebereiche!K6</f>
        <v>Smooth &amp; soft sausage or snake</v>
      </c>
      <c r="G7" s="212">
        <f t="shared" si="0"/>
        <v>7</v>
      </c>
      <c r="H7" s="41">
        <f>DATE('Year &amp; Tolerances'!F$1,10,Wertebereiche!L6)</f>
        <v>45570</v>
      </c>
      <c r="I7" s="42"/>
      <c r="J7" s="43"/>
      <c r="K7" s="145" t="str" cm="1">
        <f t="array" ref="K7">IFERROR(IF(ISBLANK(J7), "",INDEX(Images!$G:$G, AO7)), "")</f>
        <v/>
      </c>
      <c r="L7" s="118"/>
      <c r="M7" s="147" t="str" cm="1">
        <f t="array" ref="M7">IFERROR(INDEX(Images!$B:$B, AN7), "")</f>
        <v/>
      </c>
      <c r="N7" s="46"/>
      <c r="O7" s="68"/>
      <c r="P7" s="44"/>
      <c r="Q7" s="44"/>
      <c r="R7" s="44"/>
      <c r="S7" s="45"/>
      <c r="T7" s="45"/>
      <c r="U7" s="149" t="str" cm="1">
        <f t="array" ref="U7">IFERROR(IF(ISBLANK(T7), "", INDEX(Images!$D:$D, T7+1)), "")</f>
        <v/>
      </c>
      <c r="V7" s="57"/>
      <c r="W7" s="150" t="str" cm="1">
        <f t="array" ref="W7">IFERROR(IF(ISBLANK(V7), "", INDEX(Images!$D:$D, V7+1)), "")</f>
        <v/>
      </c>
      <c r="X7" s="70"/>
      <c r="Z7" s="333" t="str">
        <f>Wertebereiche!P9</f>
        <v>Double-click on a cell to view its full contents.</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Slimy</v>
      </c>
      <c r="AJ7" s="21"/>
      <c r="AK7" s="21">
        <f>SUM(COUNTIF(J$3:J$33, Wertebereiche!I12))</f>
        <v>0</v>
      </c>
      <c r="AL7" s="21"/>
      <c r="AM7" s="48"/>
      <c r="AN7" s="71" t="e">
        <f>INDEX(Images!$C$2:$C$8, MATCH(L7, Images!$A$2:$A$8, 0))</f>
        <v>#N/A</v>
      </c>
      <c r="AO7" s="71" t="e">
        <f>INDEX(Images!$H$2:$H$17, MATCH(J7, Images!$F$2:$F$17, 0))</f>
        <v>#N/A</v>
      </c>
    </row>
    <row r="8" spans="2:43" ht="45" customHeight="1" x14ac:dyDescent="0.25">
      <c r="B8" s="156"/>
      <c r="C8" s="154" t="str">
        <f>Wertebereiche!J7</f>
        <v xml:space="preserve">Type 5  </v>
      </c>
      <c r="D8" s="29"/>
      <c r="E8" s="102" t="str">
        <f>Wertebereiche!K7</f>
        <v>Soft blos, clear-cut edges, 
easy to pass</v>
      </c>
      <c r="G8" s="250">
        <f t="shared" si="0"/>
        <v>1</v>
      </c>
      <c r="H8" s="49">
        <f>DATE('Year &amp; Tolerances'!F$1,10,Wertebereiche!L7)</f>
        <v>45571</v>
      </c>
      <c r="I8" s="50"/>
      <c r="J8" s="59"/>
      <c r="K8" s="146" t="str" cm="1">
        <f t="array" ref="K8">IFERROR(IF(ISBLANK(J8), "",INDEX(Images!$G:$G, AO8)), "")</f>
        <v/>
      </c>
      <c r="L8" s="120"/>
      <c r="M8" s="148" t="str" cm="1">
        <f t="array" ref="M8">IFERROR(INDEX(Images!$B:$B, AN8), "")</f>
        <v/>
      </c>
      <c r="N8" s="52"/>
      <c r="O8" s="69"/>
      <c r="P8" s="53"/>
      <c r="Q8" s="53"/>
      <c r="R8" s="53"/>
      <c r="S8" s="54"/>
      <c r="T8" s="54"/>
      <c r="U8" s="151" t="str" cm="1">
        <f t="array" ref="U8">IFERROR(IF(ISBLANK(T8), "", INDEX(Images!$D:$D, T8+1)), "")</f>
        <v/>
      </c>
      <c r="V8" s="51"/>
      <c r="W8" s="152" t="str" cm="1">
        <f t="array" ref="W8">IFERROR(IF(ISBLANK(V8), "", INDEX(Images!$D:$D, V8+1)), "")</f>
        <v/>
      </c>
      <c r="X8" s="67"/>
      <c r="Z8" s="333"/>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Greasy</v>
      </c>
      <c r="AJ8" s="21"/>
      <c r="AK8" s="21">
        <f>SUM(COUNTIF(J$3:J$33, Wertebereiche!I13))</f>
        <v>0</v>
      </c>
      <c r="AL8" s="21"/>
      <c r="AM8" s="48"/>
      <c r="AN8" s="71" t="e">
        <f>INDEX(Images!$C$2:$C$8, MATCH(L8, Images!$A$2:$A$8, 0))</f>
        <v>#N/A</v>
      </c>
      <c r="AO8" s="71" t="e">
        <f>INDEX(Images!$H$2:$H$17, MATCH(J8, Images!$F$2:$F$17, 0))</f>
        <v>#N/A</v>
      </c>
    </row>
    <row r="9" spans="2:43" ht="45" customHeight="1" x14ac:dyDescent="0.25">
      <c r="B9" s="156"/>
      <c r="C9" s="154" t="str">
        <f>Wertebereiche!J8</f>
        <v xml:space="preserve">Type 6  </v>
      </c>
      <c r="D9" s="29"/>
      <c r="E9" s="102" t="str">
        <f>Wertebereiche!K8</f>
        <v>Mushy consistency, ragged edges</v>
      </c>
      <c r="G9" s="212">
        <f t="shared" si="0"/>
        <v>2</v>
      </c>
      <c r="H9" s="41">
        <f>DATE('Year &amp; Tolerances'!F$1,10,Wertebereiche!L8)</f>
        <v>45572</v>
      </c>
      <c r="I9" s="42"/>
      <c r="J9" s="43"/>
      <c r="K9" s="145" t="str" cm="1">
        <f t="array" ref="K9">IFERROR(IF(ISBLANK(J9), "",INDEX(Images!$G:$G, AO9)), "")</f>
        <v/>
      </c>
      <c r="L9" s="118"/>
      <c r="M9" s="147" t="str" cm="1">
        <f t="array" ref="M9">IFERROR(INDEX(Images!$B:$B, AN9), "")</f>
        <v/>
      </c>
      <c r="N9" s="46"/>
      <c r="O9" s="68"/>
      <c r="P9" s="44"/>
      <c r="Q9" s="44"/>
      <c r="R9" s="44"/>
      <c r="S9" s="45"/>
      <c r="T9" s="45"/>
      <c r="U9" s="149" t="str" cm="1">
        <f t="array" ref="U9">IFERROR(IF(ISBLANK(T9), "", INDEX(Images!$D:$D, T9+1)), "")</f>
        <v/>
      </c>
      <c r="V9" s="57"/>
      <c r="W9" s="150"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Pen-shaped</v>
      </c>
      <c r="AJ9" s="21"/>
      <c r="AK9" s="21">
        <f>SUM(COUNTIF(J$3:J$33, Wertebereiche!I14))</f>
        <v>0</v>
      </c>
      <c r="AL9" s="21"/>
      <c r="AM9" s="48"/>
      <c r="AN9" s="71" t="e">
        <f>INDEX(Images!$C$2:$C$8, MATCH(L9, Images!$A$2:$A$8, 0))</f>
        <v>#N/A</v>
      </c>
      <c r="AO9" s="71" t="e">
        <f>INDEX(Images!$H$2:$H$17, MATCH(J9, Images!$F$2:$F$17, 0))</f>
        <v>#N/A</v>
      </c>
    </row>
    <row r="10" spans="2:43" ht="45" customHeight="1" x14ac:dyDescent="0.25">
      <c r="B10" s="157"/>
      <c r="C10" s="155" t="str">
        <f>Wertebereiche!J9</f>
        <v xml:space="preserve">Type 7  </v>
      </c>
      <c r="D10" s="85"/>
      <c r="E10" s="103" t="str">
        <f>Wertebereiche!K9</f>
        <v>Liquid consistency</v>
      </c>
      <c r="F10" s="83"/>
      <c r="G10" s="250">
        <f t="shared" si="0"/>
        <v>3</v>
      </c>
      <c r="H10" s="49">
        <f>DATE('Year &amp; Tolerances'!F$1,10,Wertebereiche!L9)</f>
        <v>45573</v>
      </c>
      <c r="I10" s="50"/>
      <c r="J10" s="59"/>
      <c r="K10" s="146" t="str" cm="1">
        <f t="array" ref="K10">IFERROR(IF(ISBLANK(J10), "",INDEX(Images!$G:$G, AO10)), "")</f>
        <v/>
      </c>
      <c r="L10" s="120"/>
      <c r="M10" s="148" t="str" cm="1">
        <f t="array" ref="M10">IFERROR(INDEX(Images!$B:$B, AN10), "")</f>
        <v/>
      </c>
      <c r="N10" s="52"/>
      <c r="O10" s="69"/>
      <c r="P10" s="53"/>
      <c r="Q10" s="53"/>
      <c r="R10" s="53"/>
      <c r="S10" s="54"/>
      <c r="T10" s="54"/>
      <c r="U10" s="151" t="str" cm="1">
        <f t="array" ref="U10">IFERROR(IF(ISBLANK(T10), "", INDEX(Images!$D:$D, T10+1)), "")</f>
        <v/>
      </c>
      <c r="V10" s="51"/>
      <c r="W10" s="152" t="str" cm="1">
        <f t="array" ref="W10">IFERROR(IF(ISBLANK(V10), "", INDEX(Images!$D:$D, V10+1)), "")</f>
        <v/>
      </c>
      <c r="X10" s="67"/>
      <c r="Z10" s="333" t="str">
        <f>Wertebereiche!P10</f>
        <v>To export or print, go to "File" and then select "Print".</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Bloody</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3"/>
      <c r="E11" s="83"/>
      <c r="F11" s="82"/>
      <c r="G11" s="212">
        <f t="shared" si="0"/>
        <v>4</v>
      </c>
      <c r="H11" s="41">
        <f>DATE('Year &amp; Tolerances'!F$1,10,Wertebereiche!L10)</f>
        <v>45574</v>
      </c>
      <c r="I11" s="42"/>
      <c r="J11" s="43"/>
      <c r="K11" s="145" t="str" cm="1">
        <f t="array" ref="K11">IFERROR(IF(ISBLANK(J11), "",INDEX(Images!$G:$G, AO11)), "")</f>
        <v/>
      </c>
      <c r="L11" s="118"/>
      <c r="M11" s="147" t="str" cm="1">
        <f t="array" ref="M11">IFERROR(INDEX(Images!$B:$B, AN11), "")</f>
        <v/>
      </c>
      <c r="N11" s="46"/>
      <c r="O11" s="68"/>
      <c r="P11" s="44"/>
      <c r="Q11" s="44"/>
      <c r="R11" s="44"/>
      <c r="S11" s="45"/>
      <c r="T11" s="45"/>
      <c r="U11" s="149" t="str" cm="1">
        <f t="array" ref="U11">IFERROR(IF(ISBLANK(T11), "", INDEX(Images!$D:$D, T11+1)), "")</f>
        <v/>
      </c>
      <c r="V11" s="57"/>
      <c r="W11" s="150" t="str" cm="1">
        <f t="array" ref="W11">IFERROR(IF(ISBLANK(V11), "", INDEX(Images!$D:$D, V11+1)), "")</f>
        <v/>
      </c>
      <c r="X11" s="70"/>
      <c r="Z11" s="333"/>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Other</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34" t="str">
        <f>Wertebereiche!P5</f>
        <v xml:space="preserve">
Type 1 and 2 = Constipation
Type 3 and 4 = Ideal stool (easy to pass)
Type 5 to 7 = Diarrhea 
</v>
      </c>
      <c r="C12" s="334"/>
      <c r="D12" s="334"/>
      <c r="E12" s="334"/>
      <c r="F12" s="82"/>
      <c r="G12" s="250">
        <f t="shared" si="0"/>
        <v>5</v>
      </c>
      <c r="H12" s="49">
        <f>DATE('Year &amp; Tolerances'!F$1,10,Wertebereiche!L11)</f>
        <v>45575</v>
      </c>
      <c r="I12" s="50"/>
      <c r="J12" s="59"/>
      <c r="K12" s="146" t="str" cm="1">
        <f t="array" ref="K12">IFERROR(IF(ISBLANK(J12), "",INDEX(Images!$G:$G, AO12)), "")</f>
        <v/>
      </c>
      <c r="L12" s="120"/>
      <c r="M12" s="148" t="str" cm="1">
        <f t="array" ref="M12">IFERROR(INDEX(Images!$B:$B, AN12), "")</f>
        <v/>
      </c>
      <c r="N12" s="52"/>
      <c r="O12" s="69"/>
      <c r="P12" s="53"/>
      <c r="Q12" s="53"/>
      <c r="R12" s="53"/>
      <c r="S12" s="54"/>
      <c r="T12" s="54"/>
      <c r="U12" s="151" t="str" cm="1">
        <f t="array" ref="U12">IFERROR(IF(ISBLANK(T12), "", INDEX(Images!$D:$D, T12+1)), "")</f>
        <v/>
      </c>
      <c r="V12" s="51"/>
      <c r="W12" s="152"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34"/>
      <c r="C13" s="334"/>
      <c r="D13" s="334"/>
      <c r="E13" s="334"/>
      <c r="F13" s="82"/>
      <c r="G13" s="212">
        <f t="shared" si="0"/>
        <v>6</v>
      </c>
      <c r="H13" s="41">
        <f>DATE('Year &amp; Tolerances'!F$1,10,Wertebereiche!L12)</f>
        <v>45576</v>
      </c>
      <c r="I13" s="42"/>
      <c r="J13" s="43"/>
      <c r="K13" s="145" t="str" cm="1">
        <f t="array" ref="K13">IFERROR(IF(ISBLANK(J13), "",INDEX(Images!$G:$G, AO13)), "")</f>
        <v/>
      </c>
      <c r="L13" s="118"/>
      <c r="M13" s="147" t="str" cm="1">
        <f t="array" ref="M13">IFERROR(INDEX(Images!$B:$B, AN13), "")</f>
        <v/>
      </c>
      <c r="N13" s="46"/>
      <c r="O13" s="68"/>
      <c r="P13" s="44"/>
      <c r="Q13" s="44"/>
      <c r="R13" s="44"/>
      <c r="S13" s="45"/>
      <c r="T13" s="45"/>
      <c r="U13" s="149" t="str" cm="1">
        <f t="array" ref="U13">IFERROR(IF(ISBLANK(T13), "", INDEX(Images!$D:$D, T13+1)), "")</f>
        <v/>
      </c>
      <c r="V13" s="57"/>
      <c r="W13" s="150"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50">
        <f t="shared" si="0"/>
        <v>7</v>
      </c>
      <c r="H14" s="49">
        <f>DATE('Year &amp; Tolerances'!F$1,10,Wertebereiche!L13)</f>
        <v>45577</v>
      </c>
      <c r="I14" s="50"/>
      <c r="J14" s="59"/>
      <c r="K14" s="146" t="str" cm="1">
        <f t="array" ref="K14">IFERROR(IF(ISBLANK(J14), "",INDEX(Images!$G:$G, AO14)), "")</f>
        <v/>
      </c>
      <c r="L14" s="120"/>
      <c r="M14" s="148" t="str" cm="1">
        <f t="array" ref="M14">IFERROR(INDEX(Images!$B:$B, AN14), "")</f>
        <v/>
      </c>
      <c r="N14" s="52"/>
      <c r="O14" s="69"/>
      <c r="P14" s="53"/>
      <c r="Q14" s="53"/>
      <c r="R14" s="53"/>
      <c r="S14" s="54"/>
      <c r="T14" s="54"/>
      <c r="U14" s="151" t="str" cm="1">
        <f t="array" ref="U14">IFERROR(IF(ISBLANK(T14), "", INDEX(Images!$D:$D, T14+1)), "")</f>
        <v/>
      </c>
      <c r="V14" s="51"/>
      <c r="W14" s="152"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12">
        <f t="shared" si="0"/>
        <v>1</v>
      </c>
      <c r="H15" s="41">
        <f>DATE('Year &amp; Tolerances'!F$1,10,Wertebereiche!L14)</f>
        <v>45578</v>
      </c>
      <c r="I15" s="42"/>
      <c r="J15" s="43"/>
      <c r="K15" s="145" t="str" cm="1">
        <f t="array" ref="K15">IFERROR(IF(ISBLANK(J15), "",INDEX(Images!$G:$G, AO15)), "")</f>
        <v/>
      </c>
      <c r="L15" s="118"/>
      <c r="M15" s="147" t="str" cm="1">
        <f t="array" ref="M15">IFERROR(INDEX(Images!$B:$B, AN15), "")</f>
        <v/>
      </c>
      <c r="N15" s="46"/>
      <c r="O15" s="68"/>
      <c r="P15" s="44"/>
      <c r="Q15" s="44"/>
      <c r="R15" s="44"/>
      <c r="S15" s="45"/>
      <c r="T15" s="45"/>
      <c r="U15" s="149" t="str" cm="1">
        <f t="array" ref="U15">IFERROR(IF(ISBLANK(T15), "", INDEX(Images!$D:$D, T15+1)), "")</f>
        <v/>
      </c>
      <c r="V15" s="57"/>
      <c r="W15" s="150"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50">
        <f t="shared" si="0"/>
        <v>2</v>
      </c>
      <c r="H16" s="49">
        <f>DATE('Year &amp; Tolerances'!F$1,10,Wertebereiche!L15)</f>
        <v>45579</v>
      </c>
      <c r="I16" s="50"/>
      <c r="J16" s="59"/>
      <c r="K16" s="146" t="str" cm="1">
        <f t="array" ref="K16">IFERROR(IF(ISBLANK(J16), "",INDEX(Images!$G:$G, AO16)), "")</f>
        <v/>
      </c>
      <c r="L16" s="120"/>
      <c r="M16" s="148" t="str" cm="1">
        <f t="array" ref="M16">IFERROR(INDEX(Images!$B:$B, AN16), "")</f>
        <v/>
      </c>
      <c r="N16" s="52"/>
      <c r="O16" s="69"/>
      <c r="P16" s="53"/>
      <c r="Q16" s="53"/>
      <c r="R16" s="53"/>
      <c r="S16" s="54"/>
      <c r="T16" s="54"/>
      <c r="U16" s="151" t="str" cm="1">
        <f t="array" ref="U16">IFERROR(IF(ISBLANK(T16), "", INDEX(Images!$D:$D, T16+1)), "")</f>
        <v/>
      </c>
      <c r="V16" s="51"/>
      <c r="W16" s="152"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12">
        <f t="shared" si="0"/>
        <v>3</v>
      </c>
      <c r="H17" s="41">
        <f>DATE('Year &amp; Tolerances'!F$1,10,Wertebereiche!L16)</f>
        <v>45580</v>
      </c>
      <c r="I17" s="42"/>
      <c r="J17" s="43"/>
      <c r="K17" s="145" t="str" cm="1">
        <f t="array" ref="K17">IFERROR(IF(ISBLANK(J17), "",INDEX(Images!$G:$G, AO17)), "")</f>
        <v/>
      </c>
      <c r="L17" s="118"/>
      <c r="M17" s="147" t="str" cm="1">
        <f t="array" ref="M17">IFERROR(INDEX(Images!$B:$B, AN17), "")</f>
        <v/>
      </c>
      <c r="N17" s="46"/>
      <c r="O17" s="68"/>
      <c r="P17" s="44"/>
      <c r="Q17" s="44"/>
      <c r="R17" s="44"/>
      <c r="S17" s="45"/>
      <c r="T17" s="45"/>
      <c r="U17" s="149" t="str" cm="1">
        <f t="array" ref="U17">IFERROR(IF(ISBLANK(T17), "", INDEX(Images!$D:$D, T17+1)), "")</f>
        <v/>
      </c>
      <c r="V17" s="57"/>
      <c r="W17" s="150"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50">
        <f t="shared" si="0"/>
        <v>4</v>
      </c>
      <c r="H18" s="49">
        <f>DATE('Year &amp; Tolerances'!F$1,10,Wertebereiche!L17)</f>
        <v>45581</v>
      </c>
      <c r="I18" s="50"/>
      <c r="J18" s="59"/>
      <c r="K18" s="146" t="str" cm="1">
        <f t="array" ref="K18">IFERROR(IF(ISBLANK(J18), "",INDEX(Images!$G:$G, AO18)), "")</f>
        <v/>
      </c>
      <c r="L18" s="120"/>
      <c r="M18" s="148" t="str" cm="1">
        <f t="array" ref="M18">IFERROR(INDEX(Images!$B:$B, AN18), "")</f>
        <v/>
      </c>
      <c r="N18" s="52"/>
      <c r="O18" s="69"/>
      <c r="P18" s="53"/>
      <c r="Q18" s="53"/>
      <c r="R18" s="53"/>
      <c r="S18" s="54"/>
      <c r="T18" s="54"/>
      <c r="U18" s="151" t="str" cm="1">
        <f t="array" ref="U18">IFERROR(IF(ISBLANK(T18), "", INDEX(Images!$D:$D, T18+1)), "")</f>
        <v/>
      </c>
      <c r="V18" s="51"/>
      <c r="W18" s="152"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12">
        <f t="shared" si="0"/>
        <v>5</v>
      </c>
      <c r="H19" s="41">
        <f>DATE('Year &amp; Tolerances'!F$1,10,Wertebereiche!L18)</f>
        <v>45582</v>
      </c>
      <c r="I19" s="42"/>
      <c r="J19" s="43"/>
      <c r="K19" s="145" t="str" cm="1">
        <f t="array" ref="K19">IFERROR(IF(ISBLANK(J19), "",INDEX(Images!$G:$G, AO19)), "")</f>
        <v/>
      </c>
      <c r="L19" s="118"/>
      <c r="M19" s="147" t="str" cm="1">
        <f t="array" ref="M19">IFERROR(INDEX(Images!$B:$B, AN19), "")</f>
        <v/>
      </c>
      <c r="N19" s="46"/>
      <c r="O19" s="68"/>
      <c r="P19" s="44"/>
      <c r="Q19" s="44"/>
      <c r="R19" s="44"/>
      <c r="S19" s="45"/>
      <c r="T19" s="45"/>
      <c r="U19" s="149" t="str" cm="1">
        <f t="array" ref="U19">IFERROR(IF(ISBLANK(T19), "", INDEX(Images!$D:$D, T19+1)), "")</f>
        <v/>
      </c>
      <c r="V19" s="57"/>
      <c r="W19" s="150"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32"/>
      <c r="D20" s="332"/>
      <c r="E20" s="332"/>
      <c r="F20" s="84"/>
      <c r="G20" s="250">
        <f t="shared" si="0"/>
        <v>6</v>
      </c>
      <c r="H20" s="49">
        <f>DATE('Year &amp; Tolerances'!F$1,10,Wertebereiche!L19)</f>
        <v>45583</v>
      </c>
      <c r="I20" s="50"/>
      <c r="J20" s="59"/>
      <c r="K20" s="146" t="str" cm="1">
        <f t="array" ref="K20">IFERROR(IF(ISBLANK(J20), "",INDEX(Images!$G:$G, AO20)), "")</f>
        <v/>
      </c>
      <c r="L20" s="120"/>
      <c r="M20" s="148" t="str" cm="1">
        <f t="array" ref="M20">IFERROR(INDEX(Images!$B:$B, AN20), "")</f>
        <v/>
      </c>
      <c r="N20" s="52"/>
      <c r="O20" s="69"/>
      <c r="P20" s="53"/>
      <c r="Q20" s="53"/>
      <c r="R20" s="53"/>
      <c r="S20" s="54"/>
      <c r="T20" s="54"/>
      <c r="U20" s="151" t="str" cm="1">
        <f t="array" ref="U20">IFERROR(IF(ISBLANK(T20), "", INDEX(Images!$D:$D, T20+1)), "")</f>
        <v/>
      </c>
      <c r="V20" s="51"/>
      <c r="W20" s="152"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12">
        <f t="shared" si="0"/>
        <v>7</v>
      </c>
      <c r="H21" s="41">
        <f>DATE('Year &amp; Tolerances'!F$1,10,Wertebereiche!L20)</f>
        <v>45584</v>
      </c>
      <c r="I21" s="42"/>
      <c r="J21" s="43"/>
      <c r="K21" s="145" t="str" cm="1">
        <f t="array" ref="K21">IFERROR(IF(ISBLANK(J21), "",INDEX(Images!$G:$G, AO21)), "")</f>
        <v/>
      </c>
      <c r="L21" s="118"/>
      <c r="M21" s="147" t="str" cm="1">
        <f t="array" ref="M21">IFERROR(INDEX(Images!$B:$B, AN21), "")</f>
        <v/>
      </c>
      <c r="N21" s="46"/>
      <c r="O21" s="68"/>
      <c r="P21" s="44"/>
      <c r="Q21" s="44"/>
      <c r="R21" s="44"/>
      <c r="S21" s="45"/>
      <c r="T21" s="45"/>
      <c r="U21" s="149" t="str" cm="1">
        <f t="array" ref="U21">IFERROR(IF(ISBLANK(T21), "", INDEX(Images!$D:$D, T21+1)), "")</f>
        <v/>
      </c>
      <c r="V21" s="57"/>
      <c r="W21" s="150"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50">
        <f t="shared" si="0"/>
        <v>1</v>
      </c>
      <c r="H22" s="49">
        <f>DATE('Year &amp; Tolerances'!F$1,10,Wertebereiche!L21)</f>
        <v>45585</v>
      </c>
      <c r="I22" s="50"/>
      <c r="J22" s="59"/>
      <c r="K22" s="146" t="str" cm="1">
        <f t="array" ref="K22">IFERROR(IF(ISBLANK(J22), "",INDEX(Images!$G:$G, AO22)), "")</f>
        <v/>
      </c>
      <c r="L22" s="120"/>
      <c r="M22" s="148" t="str" cm="1">
        <f t="array" ref="M22">IFERROR(INDEX(Images!$B:$B, AN22), "")</f>
        <v/>
      </c>
      <c r="N22" s="52"/>
      <c r="O22" s="69"/>
      <c r="P22" s="53"/>
      <c r="Q22" s="53"/>
      <c r="R22" s="53"/>
      <c r="S22" s="54"/>
      <c r="T22" s="54"/>
      <c r="U22" s="151" t="str" cm="1">
        <f t="array" ref="U22">IFERROR(IF(ISBLANK(T22), "", INDEX(Images!$D:$D, T22+1)), "")</f>
        <v/>
      </c>
      <c r="V22" s="51"/>
      <c r="W22" s="152"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12">
        <f t="shared" si="0"/>
        <v>2</v>
      </c>
      <c r="H23" s="41">
        <f>DATE('Year &amp; Tolerances'!F$1,10,Wertebereiche!L22)</f>
        <v>45586</v>
      </c>
      <c r="I23" s="42"/>
      <c r="J23" s="43"/>
      <c r="K23" s="145" t="str" cm="1">
        <f t="array" ref="K23">IFERROR(IF(ISBLANK(J23), "",INDEX(Images!$G:$G, AO23)), "")</f>
        <v/>
      </c>
      <c r="L23" s="118"/>
      <c r="M23" s="147" t="str" cm="1">
        <f t="array" ref="M23">IFERROR(INDEX(Images!$B:$B, AN23), "")</f>
        <v/>
      </c>
      <c r="N23" s="46"/>
      <c r="O23" s="68"/>
      <c r="P23" s="44"/>
      <c r="Q23" s="44"/>
      <c r="R23" s="44"/>
      <c r="S23" s="45"/>
      <c r="T23" s="45"/>
      <c r="U23" s="149" t="str" cm="1">
        <f t="array" ref="U23">IFERROR(IF(ISBLANK(T23), "", INDEX(Images!$D:$D, T23+1)), "")</f>
        <v/>
      </c>
      <c r="V23" s="57"/>
      <c r="W23" s="150"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50">
        <f t="shared" si="0"/>
        <v>3</v>
      </c>
      <c r="H24" s="49">
        <f>DATE('Year &amp; Tolerances'!F$1,10,Wertebereiche!L23)</f>
        <v>45587</v>
      </c>
      <c r="I24" s="50"/>
      <c r="J24" s="59"/>
      <c r="K24" s="146" t="str" cm="1">
        <f t="array" ref="K24">IFERROR(IF(ISBLANK(J24), "",INDEX(Images!$G:$G, AO24)), "")</f>
        <v/>
      </c>
      <c r="L24" s="120"/>
      <c r="M24" s="148" t="str" cm="1">
        <f t="array" ref="M24">IFERROR(INDEX(Images!$B:$B, AN24), "")</f>
        <v/>
      </c>
      <c r="N24" s="52"/>
      <c r="O24" s="69"/>
      <c r="P24" s="53"/>
      <c r="Q24" s="53"/>
      <c r="R24" s="53"/>
      <c r="S24" s="54"/>
      <c r="T24" s="54"/>
      <c r="U24" s="151" t="str" cm="1">
        <f t="array" ref="U24">IFERROR(IF(ISBLANK(T24), "", INDEX(Images!$D:$D, T24+1)), "")</f>
        <v/>
      </c>
      <c r="V24" s="51"/>
      <c r="W24" s="152"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12">
        <f t="shared" si="0"/>
        <v>4</v>
      </c>
      <c r="H25" s="41">
        <f>DATE('Year &amp; Tolerances'!F$1,10,Wertebereiche!L24)</f>
        <v>45588</v>
      </c>
      <c r="I25" s="42"/>
      <c r="J25" s="43"/>
      <c r="K25" s="145" t="str" cm="1">
        <f t="array" ref="K25">IFERROR(IF(ISBLANK(J25), "",INDEX(Images!$G:$G, AO25)), "")</f>
        <v/>
      </c>
      <c r="L25" s="118"/>
      <c r="M25" s="147" t="str" cm="1">
        <f t="array" ref="M25">IFERROR(INDEX(Images!$B:$B, AN25), "")</f>
        <v/>
      </c>
      <c r="N25" s="46"/>
      <c r="O25" s="68"/>
      <c r="P25" s="44"/>
      <c r="Q25" s="44"/>
      <c r="R25" s="44"/>
      <c r="S25" s="45"/>
      <c r="T25" s="45"/>
      <c r="U25" s="149" t="str" cm="1">
        <f t="array" ref="U25">IFERROR(IF(ISBLANK(T25), "", INDEX(Images!$D:$D, T25+1)), "")</f>
        <v/>
      </c>
      <c r="V25" s="57"/>
      <c r="W25" s="150"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50">
        <f t="shared" si="0"/>
        <v>5</v>
      </c>
      <c r="H26" s="49">
        <f>DATE('Year &amp; Tolerances'!F$1,10,Wertebereiche!L25)</f>
        <v>45589</v>
      </c>
      <c r="I26" s="50"/>
      <c r="J26" s="59"/>
      <c r="K26" s="146" t="str" cm="1">
        <f t="array" ref="K26">IFERROR(IF(ISBLANK(J26), "",INDEX(Images!$G:$G, AO26)), "")</f>
        <v/>
      </c>
      <c r="L26" s="120"/>
      <c r="M26" s="148" t="str" cm="1">
        <f t="array" ref="M26">IFERROR(INDEX(Images!$B:$B, AN26), "")</f>
        <v/>
      </c>
      <c r="N26" s="52"/>
      <c r="O26" s="69"/>
      <c r="P26" s="53"/>
      <c r="Q26" s="53"/>
      <c r="R26" s="53"/>
      <c r="S26" s="54"/>
      <c r="T26" s="54"/>
      <c r="U26" s="151" t="str" cm="1">
        <f t="array" ref="U26">IFERROR(IF(ISBLANK(T26), "", INDEX(Images!$D:$D, T26+1)), "")</f>
        <v/>
      </c>
      <c r="V26" s="51"/>
      <c r="W26" s="152"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12">
        <f t="shared" si="0"/>
        <v>6</v>
      </c>
      <c r="H27" s="41">
        <f>DATE('Year &amp; Tolerances'!F$1,10,Wertebereiche!L26)</f>
        <v>45590</v>
      </c>
      <c r="I27" s="42"/>
      <c r="J27" s="43"/>
      <c r="K27" s="145" t="str" cm="1">
        <f t="array" ref="K27">IFERROR(IF(ISBLANK(J27), "",INDEX(Images!$G:$G, AO27)), "")</f>
        <v/>
      </c>
      <c r="L27" s="118"/>
      <c r="M27" s="147" t="str" cm="1">
        <f t="array" ref="M27">IFERROR(INDEX(Images!$B:$B, AN27), "")</f>
        <v/>
      </c>
      <c r="N27" s="46"/>
      <c r="O27" s="68"/>
      <c r="P27" s="44"/>
      <c r="Q27" s="44"/>
      <c r="R27" s="44"/>
      <c r="S27" s="45"/>
      <c r="T27" s="45"/>
      <c r="U27" s="149" t="str" cm="1">
        <f t="array" ref="U27">IFERROR(IF(ISBLANK(T27), "", INDEX(Images!$D:$D, T27+1)), "")</f>
        <v/>
      </c>
      <c r="V27" s="57"/>
      <c r="W27" s="150"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50">
        <f t="shared" si="0"/>
        <v>7</v>
      </c>
      <c r="H28" s="49">
        <f>DATE('Year &amp; Tolerances'!F$1,10,Wertebereiche!L27)</f>
        <v>45591</v>
      </c>
      <c r="I28" s="50"/>
      <c r="J28" s="59"/>
      <c r="K28" s="146" t="str" cm="1">
        <f t="array" ref="K28">IFERROR(IF(ISBLANK(J28), "",INDEX(Images!$G:$G, AO28)), "")</f>
        <v/>
      </c>
      <c r="L28" s="120"/>
      <c r="M28" s="148" t="str" cm="1">
        <f t="array" ref="M28">IFERROR(INDEX(Images!$B:$B, AN28), "")</f>
        <v/>
      </c>
      <c r="N28" s="52"/>
      <c r="O28" s="69"/>
      <c r="P28" s="53"/>
      <c r="Q28" s="53"/>
      <c r="R28" s="53"/>
      <c r="S28" s="54"/>
      <c r="T28" s="54"/>
      <c r="U28" s="151" t="str" cm="1">
        <f t="array" ref="U28">IFERROR(IF(ISBLANK(T28), "", INDEX(Images!$D:$D, T28+1)), "")</f>
        <v/>
      </c>
      <c r="V28" s="51"/>
      <c r="W28" s="152"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12">
        <f t="shared" si="0"/>
        <v>1</v>
      </c>
      <c r="H29" s="41">
        <f>DATE('Year &amp; Tolerances'!F$1,10,Wertebereiche!L28)</f>
        <v>45592</v>
      </c>
      <c r="I29" s="42"/>
      <c r="J29" s="43"/>
      <c r="K29" s="145" t="str" cm="1">
        <f t="array" ref="K29">IFERROR(IF(ISBLANK(J29), "",INDEX(Images!$G:$G, AO29)), "")</f>
        <v/>
      </c>
      <c r="L29" s="118"/>
      <c r="M29" s="147" t="str" cm="1">
        <f t="array" ref="M29">IFERROR(INDEX(Images!$B:$B, AN29), "")</f>
        <v/>
      </c>
      <c r="N29" s="46"/>
      <c r="O29" s="68"/>
      <c r="P29" s="44"/>
      <c r="Q29" s="44"/>
      <c r="R29" s="44"/>
      <c r="S29" s="45"/>
      <c r="T29" s="45"/>
      <c r="U29" s="149" t="str" cm="1">
        <f t="array" ref="U29">IFERROR(IF(ISBLANK(T29), "", INDEX(Images!$D:$D, T29+1)), "")</f>
        <v/>
      </c>
      <c r="V29" s="57"/>
      <c r="W29" s="150"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50">
        <f t="shared" si="0"/>
        <v>2</v>
      </c>
      <c r="H30" s="49">
        <f>DATE('Year &amp; Tolerances'!F$1,10,Wertebereiche!L29)</f>
        <v>45593</v>
      </c>
      <c r="I30" s="50"/>
      <c r="J30" s="59"/>
      <c r="K30" s="146" t="str" cm="1">
        <f t="array" ref="K30">IFERROR(IF(ISBLANK(J30), "",INDEX(Images!$G:$G, AO30)), "")</f>
        <v/>
      </c>
      <c r="L30" s="120"/>
      <c r="M30" s="148" t="str" cm="1">
        <f t="array" ref="M30">IFERROR(INDEX(Images!$B:$B, AN30), "")</f>
        <v/>
      </c>
      <c r="N30" s="52"/>
      <c r="O30" s="69"/>
      <c r="P30" s="53"/>
      <c r="Q30" s="53"/>
      <c r="R30" s="53"/>
      <c r="S30" s="54"/>
      <c r="T30" s="54"/>
      <c r="U30" s="151" t="str" cm="1">
        <f t="array" ref="U30">IFERROR(IF(ISBLANK(T30), "", INDEX(Images!$D:$D, T30+1)), "")</f>
        <v/>
      </c>
      <c r="V30" s="51"/>
      <c r="W30" s="152"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12">
        <f t="shared" si="0"/>
        <v>3</v>
      </c>
      <c r="H31" s="41">
        <f>DATE('Year &amp; Tolerances'!F$1,10,Wertebereiche!L30)</f>
        <v>45594</v>
      </c>
      <c r="I31" s="42"/>
      <c r="J31" s="43"/>
      <c r="K31" s="145" t="str" cm="1">
        <f t="array" ref="K31">IFERROR(IF(ISBLANK(J31), "",INDEX(Images!$G:$G, AO31)), "")</f>
        <v/>
      </c>
      <c r="L31" s="118"/>
      <c r="M31" s="147" t="str" cm="1">
        <f t="array" ref="M31">IFERROR(INDEX(Images!$B:$B, AN31), "")</f>
        <v/>
      </c>
      <c r="N31" s="46"/>
      <c r="O31" s="68"/>
      <c r="P31" s="44"/>
      <c r="Q31" s="44"/>
      <c r="R31" s="44"/>
      <c r="S31" s="45"/>
      <c r="T31" s="45"/>
      <c r="U31" s="149" t="str" cm="1">
        <f t="array" ref="U31">IFERROR(IF(ISBLANK(T31), "", INDEX(Images!$D:$D, T31+1)), "")</f>
        <v/>
      </c>
      <c r="V31" s="43"/>
      <c r="W31" s="150"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50">
        <f t="shared" si="0"/>
        <v>4</v>
      </c>
      <c r="H32" s="49">
        <f>DATE('Year &amp; Tolerances'!F$1,10,Wertebereiche!L31)</f>
        <v>45595</v>
      </c>
      <c r="I32" s="50"/>
      <c r="J32" s="59"/>
      <c r="K32" s="146" t="str" cm="1">
        <f t="array" ref="K32">IFERROR(IF(ISBLANK(J32), "",INDEX(Images!$G:$G, AO32)), "")</f>
        <v/>
      </c>
      <c r="L32" s="120"/>
      <c r="M32" s="148" t="str" cm="1">
        <f t="array" ref="M32">IFERROR(INDEX(Images!$B:$B, AN32), "")</f>
        <v/>
      </c>
      <c r="N32" s="52"/>
      <c r="O32" s="69"/>
      <c r="P32" s="53"/>
      <c r="Q32" s="53"/>
      <c r="R32" s="53"/>
      <c r="S32" s="59"/>
      <c r="T32" s="59"/>
      <c r="U32" s="151" t="str" cm="1">
        <f t="array" ref="U32">IFERROR(IF(ISBLANK(T32), "", INDEX(Images!$D:$D, T32+1)), "")</f>
        <v/>
      </c>
      <c r="V32" s="51"/>
      <c r="W32" s="152"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41" ht="45" customHeight="1" x14ac:dyDescent="0.65">
      <c r="C33" s="27"/>
      <c r="D33" s="27"/>
      <c r="G33" s="212">
        <f t="shared" si="0"/>
        <v>5</v>
      </c>
      <c r="H33" s="41">
        <f>DATE('Year &amp; Tolerances'!F$1,10,Wertebereiche!L32)</f>
        <v>45596</v>
      </c>
      <c r="I33" s="42"/>
      <c r="J33" s="43"/>
      <c r="K33" s="145" t="str" cm="1">
        <f t="array" ref="K33">IFERROR(IF(ISBLANK(J33), "",INDEX(Images!$G:$G, AO33)), "")</f>
        <v/>
      </c>
      <c r="L33" s="118"/>
      <c r="M33" s="161" t="str" cm="1">
        <f t="array" ref="M33">IFERROR(INDEX(Images!$B:$B, AN33), "")</f>
        <v/>
      </c>
      <c r="N33" s="46"/>
      <c r="O33" s="68"/>
      <c r="P33" s="44"/>
      <c r="Q33" s="44"/>
      <c r="R33" s="44"/>
      <c r="S33" s="45"/>
      <c r="T33" s="45"/>
      <c r="U33" s="149" t="str" cm="1">
        <f t="array" ref="U33">IFERROR(IF(ISBLANK(T33), "", INDEX(Images!$D:$D, T33+1)), "")</f>
        <v/>
      </c>
      <c r="V33" s="57"/>
      <c r="W33" s="150" t="str" cm="1">
        <f t="array" ref="W33">IFERROR(IF(ISBLANK(V33), "", INDEX(Images!$D:$D, V33+1)), "")</f>
        <v/>
      </c>
      <c r="X33" s="70"/>
      <c r="AA33" s="21">
        <v>31</v>
      </c>
      <c r="AB33" s="21" t="e">
        <f>INDEX(Wertebereiche!$T$2:$T$6, MATCH(S33, Wertebereiche!$H$2:$H$6, 0))</f>
        <v>#N/A</v>
      </c>
      <c r="AC33" s="21" t="str">
        <f t="shared" si="1"/>
        <v/>
      </c>
      <c r="AD33" s="21"/>
      <c r="AE33" s="21" t="e">
        <f>INDEX(Wertebereiche!$U$2:$U$6, MATCH(P33, Wertebereiche!$D$2:$D$6, 0))</f>
        <v>#N/A</v>
      </c>
      <c r="AF33" s="21"/>
      <c r="AG33" s="21"/>
      <c r="AH33" s="21"/>
      <c r="AI33" s="21"/>
      <c r="AJ33" s="21"/>
      <c r="AK33" s="21"/>
      <c r="AL33" s="21"/>
      <c r="AM33" s="48"/>
      <c r="AN33" s="71" t="e">
        <f>INDEX(Images!$C$2:$C$8, MATCH(L33, Images!$A$2:$A$8, 0))</f>
        <v>#N/A</v>
      </c>
      <c r="AO33" s="71" t="e">
        <f>INDEX(Images!$H$2:$H$17, MATCH(J33, Images!$F$2:$F$17, 0))</f>
        <v>#N/A</v>
      </c>
    </row>
    <row r="34" spans="3:41" ht="30" customHeight="1" x14ac:dyDescent="0.65">
      <c r="C34" s="27"/>
      <c r="D34" s="27"/>
      <c r="G34" s="65"/>
      <c r="I34" s="29"/>
      <c r="J34" s="29"/>
      <c r="K34" s="29"/>
      <c r="L34" s="29"/>
      <c r="M34" s="29"/>
      <c r="N34" s="29"/>
      <c r="O34" s="62"/>
      <c r="P34" s="100"/>
      <c r="Q34" s="62"/>
      <c r="R34" s="62"/>
      <c r="S34" s="62"/>
      <c r="T34" s="62"/>
      <c r="U34" s="62"/>
      <c r="AA34" s="19" t="s">
        <v>51</v>
      </c>
      <c r="AB34" s="19" t="e" cm="1">
        <f t="array" ref="AB34">ROUND(AVERAGE(IF(ISERROR(AB3:AB33), "", AB3:AB33)), 1)</f>
        <v>#DIV/0!</v>
      </c>
      <c r="AC34" s="19">
        <f>SUM(AC3:AC33)</f>
        <v>0</v>
      </c>
      <c r="AE34" s="19" t="str" cm="1">
        <f t="array" ref="AE34">IFERROR(ROUND(AVERAGE(IF(ISERROR(AE3:AE33), "", AE3:AE33)), 0),"-")</f>
        <v>-</v>
      </c>
    </row>
    <row r="35" spans="3:41" ht="30" customHeight="1" x14ac:dyDescent="0.65">
      <c r="C35" s="27"/>
      <c r="D35" s="27"/>
    </row>
    <row r="36" spans="3:41" ht="30" customHeight="1" x14ac:dyDescent="0.65">
      <c r="C36" s="27"/>
      <c r="D36" s="27"/>
    </row>
    <row r="37" spans="3:41" ht="30" customHeight="1" x14ac:dyDescent="0.65">
      <c r="C37" s="27"/>
      <c r="D37" s="27"/>
    </row>
    <row r="38" spans="3:41" ht="30" customHeight="1" x14ac:dyDescent="0.65">
      <c r="C38" s="27"/>
      <c r="D38" s="27"/>
      <c r="H38" s="64"/>
    </row>
    <row r="39" spans="3:41" ht="30" customHeight="1" x14ac:dyDescent="0.65">
      <c r="C39" s="27"/>
      <c r="D39" s="27"/>
      <c r="G39" s="65"/>
      <c r="H39" s="65"/>
      <c r="I39" s="29"/>
    </row>
    <row r="40" spans="3:41" ht="20.100000000000001" customHeight="1" x14ac:dyDescent="0.65">
      <c r="C40" s="27"/>
      <c r="D40" s="27"/>
    </row>
    <row r="41" spans="3:41" ht="20.100000000000001" customHeight="1" x14ac:dyDescent="0.65">
      <c r="C41" s="27"/>
      <c r="D41" s="27"/>
    </row>
    <row r="42" spans="3:41" ht="20.100000000000001" customHeight="1" x14ac:dyDescent="0.65">
      <c r="C42" s="27"/>
      <c r="D42" s="27"/>
    </row>
    <row r="43" spans="3:41" ht="20.100000000000001" customHeight="1" x14ac:dyDescent="0.65">
      <c r="C43" s="27"/>
      <c r="D43" s="27"/>
    </row>
    <row r="44" spans="3:41" ht="20.100000000000001" customHeight="1" x14ac:dyDescent="0.65">
      <c r="C44" s="27"/>
      <c r="D44" s="27"/>
    </row>
    <row r="45" spans="3:41" ht="20.100000000000001" customHeight="1" x14ac:dyDescent="0.65">
      <c r="C45" s="27"/>
      <c r="D45" s="27"/>
    </row>
    <row r="46" spans="3:41" ht="20.100000000000001" customHeight="1" x14ac:dyDescent="0.65">
      <c r="C46" s="27"/>
      <c r="D46" s="27"/>
      <c r="G46" s="76"/>
      <c r="H46" s="76"/>
      <c r="I46" s="76"/>
      <c r="J46" s="76"/>
      <c r="K46" s="76"/>
      <c r="L46" s="66"/>
    </row>
    <row r="47" spans="3:41" ht="30" customHeight="1" x14ac:dyDescent="0.65">
      <c r="C47" s="27"/>
      <c r="D47" s="27"/>
      <c r="G47" s="37" t="str">
        <f>Wertebereiche!P7</f>
        <v>Average physical condition</v>
      </c>
      <c r="H47" s="37"/>
      <c r="I47" s="37"/>
      <c r="J47" s="37"/>
      <c r="K47" s="37"/>
      <c r="L47" s="58" t="str">
        <f>IFERROR(ROUND(IF(SUM(T3:T33)&gt;0,AVERAGE(T3:T33),""),0),"-")</f>
        <v>-</v>
      </c>
    </row>
    <row r="48" spans="3:41" ht="30" customHeight="1" x14ac:dyDescent="0.65">
      <c r="C48" s="27"/>
      <c r="D48" s="27"/>
      <c r="G48" s="37" t="str">
        <f>Wertebereiche!P8</f>
        <v>Average mental condition</v>
      </c>
      <c r="H48" s="37"/>
      <c r="I48" s="37"/>
      <c r="J48" s="37"/>
      <c r="K48" s="37"/>
      <c r="L48" s="58" t="str">
        <f>IFERROR(ROUND(IF(SUM(V3:V33)&gt;0,AVERAGE(V3:V33),"-"),0),"-")</f>
        <v>-</v>
      </c>
    </row>
    <row r="49" spans="3:12" ht="30" customHeight="1" x14ac:dyDescent="0.65">
      <c r="C49" s="27"/>
      <c r="D49" s="27"/>
      <c r="G49" s="65" t="str">
        <f>Wertebereiche!P12</f>
        <v>Average sleep duration per day in hours</v>
      </c>
      <c r="H49" s="65"/>
      <c r="I49" s="65"/>
      <c r="J49" s="65"/>
      <c r="K49" s="65"/>
      <c r="L49" s="29" t="str">
        <f>IFERROR(AF3, "-")</f>
        <v>-</v>
      </c>
    </row>
    <row r="50" spans="3:12" ht="30" customHeight="1" x14ac:dyDescent="0.65">
      <c r="C50" s="27"/>
      <c r="D50" s="27"/>
      <c r="G50" s="65" t="str">
        <f>Wertebereiche!P14</f>
        <v>Average number of stool per day</v>
      </c>
      <c r="H50" s="65"/>
      <c r="I50" s="65"/>
      <c r="J50" s="65"/>
      <c r="K50" s="65"/>
      <c r="L50" s="29" t="str">
        <f>IFERROR(AG3, "-")</f>
        <v>-</v>
      </c>
    </row>
    <row r="51" spans="3:12" ht="30" customHeight="1" x14ac:dyDescent="0.65">
      <c r="C51" s="27"/>
      <c r="D51" s="27"/>
      <c r="G51" s="65" t="str">
        <f>Wertebereiche!P16</f>
        <v>Number of FMT this month</v>
      </c>
      <c r="H51" s="65"/>
      <c r="I51" s="65"/>
      <c r="J51" s="65"/>
      <c r="L51" s="29">
        <f>COUNTIF(I3:I33,Wertebereiche!B2)</f>
        <v>0</v>
      </c>
    </row>
    <row r="52" spans="3:12" ht="30" customHeight="1" x14ac:dyDescent="0.65">
      <c r="C52" s="27"/>
      <c r="D52" s="27"/>
    </row>
    <row r="53" spans="3:12" ht="30" customHeight="1" x14ac:dyDescent="0.65">
      <c r="C53" s="27"/>
      <c r="D53" s="27"/>
    </row>
    <row r="54" spans="3:12" ht="30"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row r="96" spans="3:4" ht="20.100000000000001" customHeight="1" x14ac:dyDescent="0.65">
      <c r="C96" s="27"/>
      <c r="D96" s="27"/>
    </row>
  </sheetData>
  <sheetProtection algorithmName="SHA-512" hashValue="ypTpyxVBRg15EdBmIIFCcSSoeC3se+WrxWwqKjZYzPxNu8xnELqsJxiBH4wQX4LJyCmlTbHY31+hCjJNgDlcaA==" saltValue="JMBFd2nKyvaeYJ3lU60ROA==" spinCount="100000" sheet="1" objects="1" scenarios="1"/>
  <mergeCells count="12">
    <mergeCell ref="B2:E2"/>
    <mergeCell ref="J1:K1"/>
    <mergeCell ref="L1:M1"/>
    <mergeCell ref="T1:U1"/>
    <mergeCell ref="V1:W1"/>
    <mergeCell ref="B1:E1"/>
    <mergeCell ref="B3:E3"/>
    <mergeCell ref="Z4:Z5"/>
    <mergeCell ref="Z7:Z8"/>
    <mergeCell ref="Z10:Z11"/>
    <mergeCell ref="C20:E20"/>
    <mergeCell ref="B12:E13"/>
  </mergeCells>
  <conditionalFormatting sqref="A1:B1 F1:XFD2 A2 A3:XFD1048576">
    <cfRule type="expression" dxfId="3" priority="2">
      <formula>TRUE=$AQ$2</formula>
    </cfRule>
  </conditionalFormatting>
  <conditionalFormatting sqref="B2">
    <cfRule type="expression" dxfId="2"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3 M3:M33 U3:U33" xr:uid="{B87F6876-05F5-4CE5-8FB6-501203C983DE}"/>
    <dataValidation allowBlank="1" showInputMessage="1" showErrorMessage="1" errorTitle="EIngabefehler" error="Bitte wähle einen Wert aus der Liste aus. Klicke dazu in die Zelle und anschließend auf den Pfeil neben der Zelle um die Liste zu öffnen." sqref="W3:W33" xr:uid="{C5DB0B83-DCF6-45B5-83DC-D3CE87B47FAD}"/>
    <dataValidation type="list" allowBlank="1" showInputMessage="1" showErrorMessage="1" sqref="I34" xr:uid="{FE787EF2-EAF8-4CC2-96F2-9FED8B745375}">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errorTitle="Input error" error="Please select a value from the list. To do this, click on the cell and then on the arrow next to the cell to open the list." xr:uid="{EE2EE5FE-B0BD-4CE2-AE8E-A3D03FE9EC50}">
          <x14:formula1>
            <xm:f>Wertebereiche!$F$2:$F$28</xm:f>
          </x14:formula1>
          <xm:sqref>Q3:Q33</xm:sqref>
        </x14:dataValidation>
        <x14:dataValidation type="list" allowBlank="1" showInputMessage="1" showErrorMessage="1" errorTitle="Input error" error="Please select a value from the list. To do this, click on the cell and then on the arrow next to the cell to open the list." xr:uid="{742AC314-B123-4619-BAAA-C608E6C6BE67}">
          <x14:formula1>
            <xm:f>Images!$F$2:$F$17</xm:f>
          </x14:formula1>
          <xm:sqref>J3:J33</xm:sqref>
        </x14:dataValidation>
        <x14:dataValidation type="list" allowBlank="1" showInputMessage="1" showErrorMessage="1" errorTitle="Input error" error="Please select a value from the list. To do this, click on the cell and then on the arrow next to the cell to open the list." xr:uid="{81E915D6-F1D1-4E9B-879B-2B1B77CF1D9E}">
          <x14:formula1>
            <xm:f>Images!$A$2:$A$9</xm:f>
          </x14:formula1>
          <xm:sqref>L3:L33</xm:sqref>
        </x14:dataValidation>
        <x14:dataValidation type="list" allowBlank="1" showInputMessage="1" showErrorMessage="1" errorTitle="Input error" error="Please select a value from the list. To do this, click on the cell and then on the arrow next to the cell to open the list." xr:uid="{1AD741F5-D98A-4BD2-BD03-1E274C307164}">
          <x14:formula1>
            <xm:f>Wertebereiche!$E$2:$E$12</xm:f>
          </x14:formula1>
          <xm:sqref>V3:V33 T3:T33</xm:sqref>
        </x14:dataValidation>
        <x14:dataValidation type="list" allowBlank="1" showInputMessage="1" showErrorMessage="1" errorTitle="Input error" error="Please select a value from the list. To do this, click on the cell and then on the arrow next to the cell to open the list." xr:uid="{26AD5CE4-B257-4561-BE6E-52425350EBDA}">
          <x14:formula1>
            <xm:f>Wertebereiche!$C$2:$C$23</xm:f>
          </x14:formula1>
          <xm:sqref>N3:N33</xm:sqref>
        </x14:dataValidation>
        <x14:dataValidation type="list" allowBlank="1" showInputMessage="1" showErrorMessage="1" errorTitle="Input error" error="Please select a value from the list. To do this, click on the cell and then on the arrow next to the cell to open the list." xr:uid="{8B04898A-A3FD-4615-91B5-3347F3238A29}">
          <x14:formula1>
            <xm:f>Wertebereiche!$G$2:$G$5</xm:f>
          </x14:formula1>
          <xm:sqref>R3:R33</xm:sqref>
        </x14:dataValidation>
        <x14:dataValidation type="list" allowBlank="1" showInputMessage="1" showErrorMessage="1" errorTitle="Input error" error="Please select a value from the list. To do this, click on the cell and then on the arrow next to the cell to open the list." xr:uid="{3466BDDC-81CA-4CC5-B299-3A8904AF6F53}">
          <x14:formula1>
            <xm:f>Wertebereiche!$B$2:$B$3</xm:f>
          </x14:formula1>
          <xm:sqref>I3:I33</xm:sqref>
        </x14:dataValidation>
        <x14:dataValidation type="list" allowBlank="1" showInputMessage="1" showErrorMessage="1" errorTitle="Input error" error="Please select a value from the list. To do this, click on the cell and then on the arrow next to the cell to open the list." xr:uid="{D85494CE-C98B-4AAF-AF90-37AE617D5B8E}">
          <x14:formula1>
            <xm:f>Wertebereiche!$H$2:$H$7</xm:f>
          </x14:formula1>
          <xm:sqref>S3:S33</xm:sqref>
        </x14:dataValidation>
        <x14:dataValidation type="list" allowBlank="1" showInputMessage="1" showErrorMessage="1" errorTitle="Input error" error="Please select a value from the list. To do this, click on the cell and then on the arrow next to the cell to open the list." xr:uid="{D328A28C-5257-476F-8161-AE80F26AE8B2}">
          <x14:formula1>
            <xm:f>Wertebereiche!$D$2:$D$7</xm:f>
          </x14:formula1>
          <xm:sqref>P3:P33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9FDFF-5CE1-41DE-9C23-1434F0D11664}">
  <sheetPr codeName="Tabelle20">
    <pageSetUpPr autoPageBreaks="0"/>
  </sheetPr>
  <dimension ref="B1:AQ95"/>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3" width="22.85546875" style="34" hidden="1" customWidth="1"/>
    <col min="44" max="16384" width="11.42578125" style="34"/>
  </cols>
  <sheetData>
    <row r="1" spans="2:43" ht="30" customHeight="1" thickBot="1" x14ac:dyDescent="0.3">
      <c r="B1" s="331">
        <f>H3</f>
        <v>45597</v>
      </c>
      <c r="C1" s="331"/>
      <c r="D1" s="331"/>
      <c r="E1" s="331"/>
      <c r="F1" s="28"/>
      <c r="H1" s="30" t="str">
        <f>Wertebereiche!A2</f>
        <v>Date</v>
      </c>
      <c r="I1" s="31" t="str">
        <f>Wertebereiche!A3</f>
        <v>FMT</v>
      </c>
      <c r="J1" s="326" t="str">
        <f>Wertebereiche!A4</f>
        <v>Stool type</v>
      </c>
      <c r="K1" s="327"/>
      <c r="L1" s="326" t="str">
        <f>Wertebereiche!A5</f>
        <v>Stool color</v>
      </c>
      <c r="M1" s="327"/>
      <c r="N1" s="31" t="str">
        <f>Wertebereiche!A6</f>
        <v>Stool number</v>
      </c>
      <c r="O1" s="32" t="str">
        <f>Wertebereiche!A7</f>
        <v>Symptoms</v>
      </c>
      <c r="P1" s="32" t="str">
        <f>Wertebereiche!D1</f>
        <v>Symptoms severity </v>
      </c>
      <c r="Q1" s="32" t="str">
        <f>Wertebereiche!A9</f>
        <v>Sleep in hours</v>
      </c>
      <c r="R1" s="32" t="str">
        <f>Wertebereiche!A10</f>
        <v>Sleep quality</v>
      </c>
      <c r="S1" s="32" t="str">
        <f>Wertebereiche!A11</f>
        <v>Stress</v>
      </c>
      <c r="T1" s="328" t="str">
        <f>Wertebereiche!A13</f>
        <v>Physical condition</v>
      </c>
      <c r="U1" s="329"/>
      <c r="V1" s="328" t="str">
        <f>Wertebereiche!A12</f>
        <v>Mental condition</v>
      </c>
      <c r="W1" s="329"/>
      <c r="X1" s="33" t="str">
        <f>Wertebereiche!A14</f>
        <v>Comments</v>
      </c>
      <c r="AA1" s="18" t="s">
        <v>41</v>
      </c>
      <c r="AB1" s="18" t="s">
        <v>42</v>
      </c>
      <c r="AC1" s="18" t="s">
        <v>43</v>
      </c>
      <c r="AD1" s="18" t="s">
        <v>44</v>
      </c>
      <c r="AE1" s="18" t="s">
        <v>45</v>
      </c>
      <c r="AF1" s="18" t="str">
        <f>Wertebereiche!P12</f>
        <v>Average sleep duration per day in hours</v>
      </c>
      <c r="AG1" s="18" t="str">
        <f>Wertebereiche!P14</f>
        <v>Average number of stool per day</v>
      </c>
      <c r="AH1" s="18" t="str">
        <f>Wertebereiche!P16</f>
        <v>Number of FMT this month</v>
      </c>
      <c r="AI1" s="18" t="s">
        <v>46</v>
      </c>
      <c r="AJ1" s="18"/>
      <c r="AK1" s="18" t="s">
        <v>47</v>
      </c>
      <c r="AL1" s="18" t="s">
        <v>48</v>
      </c>
      <c r="AM1" s="35"/>
      <c r="AN1" s="18" t="s">
        <v>49</v>
      </c>
      <c r="AO1" s="18" t="s">
        <v>50</v>
      </c>
      <c r="AP1" s="34" t="s">
        <v>261</v>
      </c>
      <c r="AQ1" s="19" t="s">
        <v>311</v>
      </c>
    </row>
    <row r="2" spans="2:43" ht="51.95" customHeight="1" x14ac:dyDescent="0.7">
      <c r="C2" s="330" t="str">
        <f>Wertebereiche!P90</f>
        <v>This month is before the start of your diary! To change, go to "Year &amp; Tolerances".</v>
      </c>
      <c r="D2" s="330"/>
      <c r="E2" s="330"/>
      <c r="F2" s="36"/>
      <c r="I2" s="37" t="str">
        <f>Wertebereiche!P3</f>
        <v>The stool type should be selected based on the worst bowel movement of the day</v>
      </c>
      <c r="J2" s="38"/>
      <c r="K2" s="121"/>
      <c r="L2" s="38"/>
      <c r="M2" s="38"/>
      <c r="N2" s="38"/>
      <c r="O2" s="39"/>
      <c r="P2" s="40"/>
      <c r="Q2" s="39"/>
      <c r="R2" s="39"/>
      <c r="S2" s="39"/>
      <c r="T2" s="37" t="str">
        <f>Wertebereiche!P4</f>
        <v>Condition:  1 = very bad    10 = very good</v>
      </c>
      <c r="U2" s="37"/>
      <c r="V2" s="37"/>
      <c r="W2" s="37"/>
      <c r="AP2" s="34" t="str">
        <f>"Condition &amp; Stress" &amp; " " &amp; "November" &amp; " " &amp; 'Year &amp; Tolerances'!D8</f>
        <v>Condition &amp; Stress November 2024</v>
      </c>
      <c r="AQ2" s="29" t="e">
        <f>MONTH(H3)&lt;MONTH("1"&amp;'Year &amp; Tolerances'!D11)</f>
        <v>#VALUE!</v>
      </c>
    </row>
    <row r="3" spans="2:43" ht="45" customHeight="1" x14ac:dyDescent="0.25">
      <c r="B3" s="325" t="str">
        <f>Wertebereiche!J2</f>
        <v>Bristol stool scale</v>
      </c>
      <c r="C3" s="325"/>
      <c r="D3" s="325"/>
      <c r="E3" s="325"/>
      <c r="G3" s="212">
        <f>WEEKDAY(H3)</f>
        <v>6</v>
      </c>
      <c r="H3" s="41">
        <f>DATE('Year &amp; Tolerances'!F$1,11,Wertebereiche!L2)</f>
        <v>45597</v>
      </c>
      <c r="I3" s="42"/>
      <c r="J3" s="43"/>
      <c r="K3" s="145" t="str" cm="1">
        <f t="array" ref="K3">IFERROR(IF(ISBLANK(J3), "",INDEX(Images!$G:$G, AO3)), "")</f>
        <v/>
      </c>
      <c r="L3" s="118"/>
      <c r="M3" s="147" t="str" cm="1">
        <f t="array" ref="M3">IFERROR(INDEX(Images!$B:$B, AN3), "")</f>
        <v/>
      </c>
      <c r="N3" s="42"/>
      <c r="O3" s="68" t="s">
        <v>54</v>
      </c>
      <c r="P3" s="44"/>
      <c r="Q3" s="44"/>
      <c r="R3" s="44"/>
      <c r="S3" s="45"/>
      <c r="T3" s="45"/>
      <c r="U3" s="149" t="str" cm="1">
        <f t="array" ref="U3">IFERROR(IF(ISBLANK(T3), "", INDEX(Images!$D:$D, T3+1)), "")</f>
        <v/>
      </c>
      <c r="V3" s="43"/>
      <c r="W3" s="150" t="str" cm="1">
        <f t="array" ref="W3">IFERROR(IF(ISBLANK(V3), "", INDEX(Images!$D:$D, V3+1)), "")</f>
        <v/>
      </c>
      <c r="X3" s="70" t="s">
        <v>271</v>
      </c>
      <c r="Z3" s="58" t="str">
        <f>Wertebereiche!A16</f>
        <v>Hints</v>
      </c>
      <c r="AA3" s="21">
        <v>1</v>
      </c>
      <c r="AB3" s="21" t="e">
        <f>INDEX(Wertebereiche!$T$2:$T$6, MATCH(S3, Wertebereiche!$H$2:$H$6, 0))</f>
        <v>#N/A</v>
      </c>
      <c r="AC3" s="21" t="str">
        <f>IF(ISBLANK(I3),"",1)</f>
        <v/>
      </c>
      <c r="AD3" s="21"/>
      <c r="AE3" s="21" t="e">
        <f>INDEX(Wertebereiche!$U$2:$U$6, MATCH(P3, Wertebereiche!$D$2:$D$6, 0))</f>
        <v>#N/A</v>
      </c>
      <c r="AF3" s="21" t="e" cm="1">
        <f t="array" ref="AF3">ROUND(AVERAGE(IF(ISNUMBER(Q3:Q32),Q3:Q32,"")),1)</f>
        <v>#DIV/0!</v>
      </c>
      <c r="AG3" s="21" t="e" cm="1">
        <f t="array" ref="AG3">ROUND(AVERAGE(IF(ISNUMBER(N3:N32),N3:N32,"")),1)</f>
        <v>#DIV/0!</v>
      </c>
      <c r="AH3" s="21" t="b">
        <f>IF(COUNTIF(I3:I32, "&lt;&gt;") = 0, FALSE, COUNTIF(I3:I32, Wertebereiche!B2))</f>
        <v>0</v>
      </c>
      <c r="AI3" s="21" t="str">
        <f>Wertebereiche!P17</f>
        <v>None, Type 1 or Type 2</v>
      </c>
      <c r="AJ3" s="21"/>
      <c r="AK3" s="21" cm="1">
        <f t="array" ref="AK3">SUM(COUNTIF(J3:J33, Wertebereiche!I2:I4))</f>
        <v>0</v>
      </c>
      <c r="AL3" s="22"/>
      <c r="AM3" s="47"/>
      <c r="AN3" s="71" t="e">
        <f>INDEX(Images!$C$2:$C$8, MATCH(L3, Images!$A$2:$A$8, 0))</f>
        <v>#N/A</v>
      </c>
      <c r="AO3" s="71" t="e">
        <f>INDEX(Images!$H$2:$H$17, MATCH(J3, Images!$F$2:$F$17, 0))</f>
        <v>#N/A</v>
      </c>
      <c r="AP3" s="34" t="str">
        <f>"Number of Bowel Movements" &amp; " " &amp; "November" &amp; " " &amp; 'Year &amp; Tolerances'!D8</f>
        <v>Number of Bowel Movements November 2024</v>
      </c>
    </row>
    <row r="4" spans="2:43" ht="45" customHeight="1" x14ac:dyDescent="0.25">
      <c r="B4" s="158"/>
      <c r="C4" s="153" t="str">
        <f>Wertebereiche!J3</f>
        <v xml:space="preserve"> Type 1 </v>
      </c>
      <c r="D4" s="61"/>
      <c r="E4" s="101" t="str">
        <f>Wertebereiche!K3</f>
        <v>Separate hard lumps, like nuts, 
difficult to pass</v>
      </c>
      <c r="F4" s="82"/>
      <c r="G4" s="250">
        <f t="shared" ref="G4:G32" si="0">WEEKDAY(H4)</f>
        <v>7</v>
      </c>
      <c r="H4" s="49">
        <f>DATE('Year &amp; Tolerances'!F$1,11,Wertebereiche!L3)</f>
        <v>45598</v>
      </c>
      <c r="I4" s="50"/>
      <c r="J4" s="59"/>
      <c r="K4" s="146" t="str" cm="1">
        <f t="array" ref="K4">IFERROR(IF(ISBLANK(J4), "",INDEX(Images!$G:$G, AO4)), "")</f>
        <v/>
      </c>
      <c r="L4" s="119"/>
      <c r="M4" s="148" t="str" cm="1">
        <f t="array" ref="M4">IFERROR(INDEX(Images!$B:$B, AN4), "")</f>
        <v/>
      </c>
      <c r="N4" s="52"/>
      <c r="O4" s="69"/>
      <c r="P4" s="53"/>
      <c r="Q4" s="53"/>
      <c r="R4" s="53"/>
      <c r="S4" s="54"/>
      <c r="T4" s="54"/>
      <c r="U4" s="151" t="str" cm="1">
        <f t="array" ref="U4">IFERROR(IF(ISBLANK(T4), "", INDEX(Images!$D:$D, T4+1)), "")</f>
        <v/>
      </c>
      <c r="V4" s="51"/>
      <c r="W4" s="152" t="str" cm="1">
        <f t="array" ref="W4">IFERROR(IF(ISBLANK(V4), "", INDEX(Images!$D:$D, V4+1)), "")</f>
        <v/>
      </c>
      <c r="X4" s="67"/>
      <c r="Z4" s="333" t="str">
        <f>Wertebereiche!P6</f>
        <v>Click on a cell and select a value from the drop-down list.</v>
      </c>
      <c r="AA4" s="21">
        <v>2</v>
      </c>
      <c r="AB4" s="21" t="e">
        <f>INDEX(Wertebereiche!$T$2:$T$6, MATCH(S4, Wertebereiche!$H$2:$H$6, 0))</f>
        <v>#N/A</v>
      </c>
      <c r="AC4" s="21" t="str">
        <f t="shared" ref="AC4:AC32" si="1">IF(ISBLANK(I4),"",1)</f>
        <v/>
      </c>
      <c r="AD4" s="21"/>
      <c r="AE4" s="21" t="e">
        <f>INDEX(Wertebereiche!$U$2:$U$6, MATCH(P4, Wertebereiche!$D$2:$D$6, 0))</f>
        <v>#N/A</v>
      </c>
      <c r="AF4" s="21"/>
      <c r="AG4" s="21"/>
      <c r="AH4" s="21"/>
      <c r="AI4" s="21" t="str">
        <f>Wertebereiche!P18</f>
        <v>Type 3  or Type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6"/>
      <c r="C5" s="154" t="str">
        <f>Wertebereiche!J4</f>
        <v xml:space="preserve">Type 2 </v>
      </c>
      <c r="D5" s="29"/>
      <c r="E5" s="102" t="str">
        <f>Wertebereiche!K4</f>
        <v>Sausage like, lumpy, 
difficult to pass</v>
      </c>
      <c r="G5" s="212">
        <f t="shared" si="0"/>
        <v>1</v>
      </c>
      <c r="H5" s="41">
        <f>DATE('Year &amp; Tolerances'!F$1,11,Wertebereiche!L4)</f>
        <v>45599</v>
      </c>
      <c r="I5" s="42"/>
      <c r="J5" s="43"/>
      <c r="K5" s="145" t="str" cm="1">
        <f t="array" ref="K5">IFERROR(IF(ISBLANK(J5), "",INDEX(Images!$G:$G, AO5)), "")</f>
        <v/>
      </c>
      <c r="L5" s="118"/>
      <c r="M5" s="147" t="str" cm="1">
        <f t="array" ref="M5">IFERROR(INDEX(Images!$B:$B, AN5), "")</f>
        <v/>
      </c>
      <c r="N5" s="46"/>
      <c r="O5" s="68"/>
      <c r="P5" s="44"/>
      <c r="Q5" s="44"/>
      <c r="R5" s="44"/>
      <c r="S5" s="45"/>
      <c r="T5" s="56"/>
      <c r="U5" s="149" t="str" cm="1">
        <f t="array" ref="U5">IFERROR(IF(ISBLANK(T5), "", INDEX(Images!$D:$D, T5+1)), "")</f>
        <v/>
      </c>
      <c r="V5" s="57"/>
      <c r="W5" s="150" t="str" cm="1">
        <f t="array" ref="W5">IFERROR(IF(ISBLANK(V5), "", INDEX(Images!$D:$D, V5+1)), "")</f>
        <v/>
      </c>
      <c r="X5" s="70"/>
      <c r="Z5" s="333"/>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Type 5 - Type 7 or mushy</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6"/>
      <c r="C6" s="154" t="str">
        <f>Wertebereiche!J5</f>
        <v xml:space="preserve">Type 3 </v>
      </c>
      <c r="D6" s="29"/>
      <c r="E6" s="102" t="str">
        <f>Wertebereiche!K5</f>
        <v>Sausage like, cracks in the surface</v>
      </c>
      <c r="G6" s="250">
        <f t="shared" si="0"/>
        <v>2</v>
      </c>
      <c r="H6" s="49">
        <f>DATE('Year &amp; Tolerances'!F$1,11,Wertebereiche!L5)</f>
        <v>45600</v>
      </c>
      <c r="I6" s="50"/>
      <c r="J6" s="59"/>
      <c r="K6" s="146" t="str" cm="1">
        <f t="array" ref="K6">IFERROR(IF(ISBLANK(J6), "",INDEX(Images!$G:$G, AO6)), "")</f>
        <v/>
      </c>
      <c r="L6" s="120"/>
      <c r="M6" s="148" t="str" cm="1">
        <f t="array" ref="M6">IFERROR(INDEX(Images!$B:$B, AN6), "")</f>
        <v/>
      </c>
      <c r="N6" s="52"/>
      <c r="O6" s="69"/>
      <c r="P6" s="53"/>
      <c r="Q6" s="53"/>
      <c r="R6" s="53"/>
      <c r="S6" s="54"/>
      <c r="T6" s="54"/>
      <c r="U6" s="151" t="str" cm="1">
        <f t="array" ref="U6">IFERROR(IF(ISBLANK(T6), "", INDEX(Images!$D:$D, T6+1)), "")</f>
        <v/>
      </c>
      <c r="V6" s="51"/>
      <c r="W6" s="152"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Slippery, soft, sticky</v>
      </c>
      <c r="AJ6" s="21"/>
      <c r="AK6" s="21">
        <f>SUM(COUNTIF(J$3:J$33, Wertebereiche!I11))</f>
        <v>0</v>
      </c>
      <c r="AL6" s="21"/>
      <c r="AM6" s="48"/>
      <c r="AN6" s="71" t="e">
        <f>INDEX(Images!$C$2:$C$8, MATCH(L6, Images!$A$2:$A$8, 0))</f>
        <v>#N/A</v>
      </c>
      <c r="AO6" s="71" t="e">
        <f>INDEX(Images!$H$2:$H$17, MATCH(J6, Images!$F$2:$F$17, 0))</f>
        <v>#N/A</v>
      </c>
    </row>
    <row r="7" spans="2:43" ht="45" customHeight="1" x14ac:dyDescent="0.25">
      <c r="B7" s="156"/>
      <c r="C7" s="154" t="str">
        <f>Wertebereiche!J6</f>
        <v xml:space="preserve">Type 4  </v>
      </c>
      <c r="D7" s="29"/>
      <c r="E7" s="102" t="str">
        <f>Wertebereiche!K6</f>
        <v>Smooth &amp; soft sausage or snake</v>
      </c>
      <c r="G7" s="212">
        <f t="shared" si="0"/>
        <v>3</v>
      </c>
      <c r="H7" s="41">
        <f>DATE('Year &amp; Tolerances'!F$1,11,Wertebereiche!L6)</f>
        <v>45601</v>
      </c>
      <c r="I7" s="42"/>
      <c r="J7" s="43"/>
      <c r="K7" s="145" t="str" cm="1">
        <f t="array" ref="K7">IFERROR(IF(ISBLANK(J7), "",INDEX(Images!$G:$G, AO7)), "")</f>
        <v/>
      </c>
      <c r="L7" s="118"/>
      <c r="M7" s="147" t="str" cm="1">
        <f t="array" ref="M7">IFERROR(INDEX(Images!$B:$B, AN7), "")</f>
        <v/>
      </c>
      <c r="N7" s="46"/>
      <c r="O7" s="68"/>
      <c r="P7" s="44"/>
      <c r="Q7" s="44"/>
      <c r="R7" s="44"/>
      <c r="S7" s="45"/>
      <c r="T7" s="45"/>
      <c r="U7" s="149" t="str" cm="1">
        <f t="array" ref="U7">IFERROR(IF(ISBLANK(T7), "", INDEX(Images!$D:$D, T7+1)), "")</f>
        <v/>
      </c>
      <c r="V7" s="57"/>
      <c r="W7" s="150" t="str" cm="1">
        <f t="array" ref="W7">IFERROR(IF(ISBLANK(V7), "", INDEX(Images!$D:$D, V7+1)), "")</f>
        <v/>
      </c>
      <c r="X7" s="70"/>
      <c r="Z7" s="333" t="str">
        <f>Wertebereiche!P9</f>
        <v>Double-click on a cell to view its full contents.</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Slimy</v>
      </c>
      <c r="AJ7" s="21"/>
      <c r="AK7" s="21">
        <f>SUM(COUNTIF(J$3:J$33, Wertebereiche!I12))</f>
        <v>0</v>
      </c>
      <c r="AL7" s="21"/>
      <c r="AM7" s="48"/>
      <c r="AN7" s="71" t="e">
        <f>INDEX(Images!$C$2:$C$8, MATCH(L7, Images!$A$2:$A$8, 0))</f>
        <v>#N/A</v>
      </c>
      <c r="AO7" s="71" t="e">
        <f>INDEX(Images!$H$2:$H$17, MATCH(J7, Images!$F$2:$F$17, 0))</f>
        <v>#N/A</v>
      </c>
    </row>
    <row r="8" spans="2:43" ht="45" customHeight="1" x14ac:dyDescent="0.25">
      <c r="B8" s="156"/>
      <c r="C8" s="154" t="str">
        <f>Wertebereiche!J7</f>
        <v xml:space="preserve">Type 5  </v>
      </c>
      <c r="D8" s="29"/>
      <c r="E8" s="102" t="str">
        <f>Wertebereiche!K7</f>
        <v>Soft blos, clear-cut edges, 
easy to pass</v>
      </c>
      <c r="G8" s="250">
        <f t="shared" si="0"/>
        <v>4</v>
      </c>
      <c r="H8" s="49">
        <f>DATE('Year &amp; Tolerances'!F$1,11,Wertebereiche!L7)</f>
        <v>45602</v>
      </c>
      <c r="I8" s="50"/>
      <c r="J8" s="59"/>
      <c r="K8" s="146" t="str" cm="1">
        <f t="array" ref="K8">IFERROR(IF(ISBLANK(J8), "",INDEX(Images!$G:$G, AO8)), "")</f>
        <v/>
      </c>
      <c r="L8" s="120"/>
      <c r="M8" s="148" t="str" cm="1">
        <f t="array" ref="M8">IFERROR(INDEX(Images!$B:$B, AN8), "")</f>
        <v/>
      </c>
      <c r="N8" s="52"/>
      <c r="O8" s="69"/>
      <c r="P8" s="53"/>
      <c r="Q8" s="53"/>
      <c r="R8" s="53"/>
      <c r="S8" s="54"/>
      <c r="T8" s="54"/>
      <c r="U8" s="151" t="str" cm="1">
        <f t="array" ref="U8">IFERROR(IF(ISBLANK(T8), "", INDEX(Images!$D:$D, T8+1)), "")</f>
        <v/>
      </c>
      <c r="V8" s="51"/>
      <c r="W8" s="152" t="str" cm="1">
        <f t="array" ref="W8">IFERROR(IF(ISBLANK(V8), "", INDEX(Images!$D:$D, V8+1)), "")</f>
        <v/>
      </c>
      <c r="X8" s="67"/>
      <c r="Z8" s="333"/>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Greasy</v>
      </c>
      <c r="AJ8" s="21"/>
      <c r="AK8" s="21">
        <f>SUM(COUNTIF(J$3:J$33, Wertebereiche!I13))</f>
        <v>0</v>
      </c>
      <c r="AL8" s="21"/>
      <c r="AM8" s="48"/>
      <c r="AN8" s="71" t="e">
        <f>INDEX(Images!$C$2:$C$8, MATCH(L8, Images!$A$2:$A$8, 0))</f>
        <v>#N/A</v>
      </c>
      <c r="AO8" s="71" t="e">
        <f>INDEX(Images!$H$2:$H$17, MATCH(J8, Images!$F$2:$F$17, 0))</f>
        <v>#N/A</v>
      </c>
    </row>
    <row r="9" spans="2:43" ht="45" customHeight="1" x14ac:dyDescent="0.25">
      <c r="B9" s="156"/>
      <c r="C9" s="154" t="str">
        <f>Wertebereiche!J8</f>
        <v xml:space="preserve">Type 6  </v>
      </c>
      <c r="D9" s="29"/>
      <c r="E9" s="102" t="str">
        <f>Wertebereiche!K8</f>
        <v>Mushy consistency, ragged edges</v>
      </c>
      <c r="G9" s="212">
        <f t="shared" si="0"/>
        <v>5</v>
      </c>
      <c r="H9" s="41">
        <f>DATE('Year &amp; Tolerances'!F$1,11,Wertebereiche!L8)</f>
        <v>45603</v>
      </c>
      <c r="I9" s="42"/>
      <c r="J9" s="43"/>
      <c r="K9" s="145" t="str" cm="1">
        <f t="array" ref="K9">IFERROR(IF(ISBLANK(J9), "",INDEX(Images!$G:$G, AO9)), "")</f>
        <v/>
      </c>
      <c r="L9" s="118"/>
      <c r="M9" s="147" t="str" cm="1">
        <f t="array" ref="M9">IFERROR(INDEX(Images!$B:$B, AN9), "")</f>
        <v/>
      </c>
      <c r="N9" s="46"/>
      <c r="O9" s="68"/>
      <c r="P9" s="44"/>
      <c r="Q9" s="44"/>
      <c r="R9" s="44"/>
      <c r="S9" s="45"/>
      <c r="T9" s="45"/>
      <c r="U9" s="149" t="str" cm="1">
        <f t="array" ref="U9">IFERROR(IF(ISBLANK(T9), "", INDEX(Images!$D:$D, T9+1)), "")</f>
        <v/>
      </c>
      <c r="V9" s="57"/>
      <c r="W9" s="150"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Pen-shaped</v>
      </c>
      <c r="AJ9" s="21"/>
      <c r="AK9" s="21">
        <f>SUM(COUNTIF(J$3:J$33, Wertebereiche!I14))</f>
        <v>0</v>
      </c>
      <c r="AL9" s="21"/>
      <c r="AM9" s="48"/>
      <c r="AN9" s="71" t="e">
        <f>INDEX(Images!$C$2:$C$8, MATCH(L9, Images!$A$2:$A$8, 0))</f>
        <v>#N/A</v>
      </c>
      <c r="AO9" s="71" t="e">
        <f>INDEX(Images!$H$2:$H$17, MATCH(J9, Images!$F$2:$F$17, 0))</f>
        <v>#N/A</v>
      </c>
    </row>
    <row r="10" spans="2:43" ht="45" customHeight="1" x14ac:dyDescent="0.25">
      <c r="B10" s="157"/>
      <c r="C10" s="155" t="str">
        <f>Wertebereiche!J9</f>
        <v xml:space="preserve">Type 7  </v>
      </c>
      <c r="D10" s="85"/>
      <c r="E10" s="103" t="str">
        <f>Wertebereiche!K9</f>
        <v>Liquid consistency</v>
      </c>
      <c r="F10" s="83"/>
      <c r="G10" s="250">
        <f t="shared" si="0"/>
        <v>6</v>
      </c>
      <c r="H10" s="49">
        <f>DATE('Year &amp; Tolerances'!F$1,11,Wertebereiche!L9)</f>
        <v>45604</v>
      </c>
      <c r="I10" s="50"/>
      <c r="J10" s="59"/>
      <c r="K10" s="146" t="str" cm="1">
        <f t="array" ref="K10">IFERROR(IF(ISBLANK(J10), "",INDEX(Images!$G:$G, AO10)), "")</f>
        <v/>
      </c>
      <c r="L10" s="120"/>
      <c r="M10" s="148" t="str" cm="1">
        <f t="array" ref="M10">IFERROR(INDEX(Images!$B:$B, AN10), "")</f>
        <v/>
      </c>
      <c r="N10" s="52"/>
      <c r="O10" s="69"/>
      <c r="P10" s="53"/>
      <c r="Q10" s="53"/>
      <c r="R10" s="53"/>
      <c r="S10" s="54"/>
      <c r="T10" s="54"/>
      <c r="U10" s="151" t="str" cm="1">
        <f t="array" ref="U10">IFERROR(IF(ISBLANK(T10), "", INDEX(Images!$D:$D, T10+1)), "")</f>
        <v/>
      </c>
      <c r="V10" s="51"/>
      <c r="W10" s="152" t="str" cm="1">
        <f t="array" ref="W10">IFERROR(IF(ISBLANK(V10), "", INDEX(Images!$D:$D, V10+1)), "")</f>
        <v/>
      </c>
      <c r="X10" s="67"/>
      <c r="Z10" s="333" t="str">
        <f>Wertebereiche!P10</f>
        <v>To export or print, go to "File" and then select "Print".</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Bloody</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3"/>
      <c r="E11" s="83"/>
      <c r="F11" s="82"/>
      <c r="G11" s="212">
        <f t="shared" si="0"/>
        <v>7</v>
      </c>
      <c r="H11" s="41">
        <f>DATE('Year &amp; Tolerances'!F$1,11,Wertebereiche!L10)</f>
        <v>45605</v>
      </c>
      <c r="I11" s="42"/>
      <c r="J11" s="43"/>
      <c r="K11" s="145" t="str" cm="1">
        <f t="array" ref="K11">IFERROR(IF(ISBLANK(J11), "",INDEX(Images!$G:$G, AO11)), "")</f>
        <v/>
      </c>
      <c r="L11" s="118"/>
      <c r="M11" s="147" t="str" cm="1">
        <f t="array" ref="M11">IFERROR(INDEX(Images!$B:$B, AN11), "")</f>
        <v/>
      </c>
      <c r="N11" s="46"/>
      <c r="O11" s="68"/>
      <c r="P11" s="44"/>
      <c r="Q11" s="44"/>
      <c r="R11" s="44"/>
      <c r="S11" s="45"/>
      <c r="T11" s="45"/>
      <c r="U11" s="149" t="str" cm="1">
        <f t="array" ref="U11">IFERROR(IF(ISBLANK(T11), "", INDEX(Images!$D:$D, T11+1)), "")</f>
        <v/>
      </c>
      <c r="V11" s="57"/>
      <c r="W11" s="150" t="str" cm="1">
        <f t="array" ref="W11">IFERROR(IF(ISBLANK(V11), "", INDEX(Images!$D:$D, V11+1)), "")</f>
        <v/>
      </c>
      <c r="X11" s="70"/>
      <c r="Z11" s="333"/>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Other</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34" t="str">
        <f>Wertebereiche!P5</f>
        <v xml:space="preserve">
Type 1 and 2 = Constipation
Type 3 and 4 = Ideal stool (easy to pass)
Type 5 to 7 = Diarrhea 
</v>
      </c>
      <c r="C12" s="334"/>
      <c r="D12" s="334"/>
      <c r="E12" s="334"/>
      <c r="F12" s="82"/>
      <c r="G12" s="250">
        <f t="shared" si="0"/>
        <v>1</v>
      </c>
      <c r="H12" s="49">
        <f>DATE('Year &amp; Tolerances'!F$1,11,Wertebereiche!L11)</f>
        <v>45606</v>
      </c>
      <c r="I12" s="50"/>
      <c r="J12" s="59"/>
      <c r="K12" s="146" t="str" cm="1">
        <f t="array" ref="K12">IFERROR(IF(ISBLANK(J12), "",INDEX(Images!$G:$G, AO12)), "")</f>
        <v/>
      </c>
      <c r="L12" s="120"/>
      <c r="M12" s="148" t="str" cm="1">
        <f t="array" ref="M12">IFERROR(INDEX(Images!$B:$B, AN12), "")</f>
        <v/>
      </c>
      <c r="N12" s="52"/>
      <c r="O12" s="69"/>
      <c r="P12" s="53"/>
      <c r="Q12" s="53"/>
      <c r="R12" s="53"/>
      <c r="S12" s="54"/>
      <c r="T12" s="54"/>
      <c r="U12" s="151" t="str" cm="1">
        <f t="array" ref="U12">IFERROR(IF(ISBLANK(T12), "", INDEX(Images!$D:$D, T12+1)), "")</f>
        <v/>
      </c>
      <c r="V12" s="51"/>
      <c r="W12" s="152"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34"/>
      <c r="C13" s="334"/>
      <c r="D13" s="334"/>
      <c r="E13" s="334"/>
      <c r="F13" s="82"/>
      <c r="G13" s="212">
        <f t="shared" si="0"/>
        <v>2</v>
      </c>
      <c r="H13" s="41">
        <f>DATE('Year &amp; Tolerances'!F$1,11,Wertebereiche!L12)</f>
        <v>45607</v>
      </c>
      <c r="I13" s="42"/>
      <c r="J13" s="43"/>
      <c r="K13" s="145" t="str" cm="1">
        <f t="array" ref="K13">IFERROR(IF(ISBLANK(J13), "",INDEX(Images!$G:$G, AO13)), "")</f>
        <v/>
      </c>
      <c r="L13" s="118"/>
      <c r="M13" s="147" t="str" cm="1">
        <f t="array" ref="M13">IFERROR(INDEX(Images!$B:$B, AN13), "")</f>
        <v/>
      </c>
      <c r="N13" s="46"/>
      <c r="O13" s="68"/>
      <c r="P13" s="44"/>
      <c r="Q13" s="44"/>
      <c r="R13" s="44"/>
      <c r="S13" s="45"/>
      <c r="T13" s="45"/>
      <c r="U13" s="149" t="str" cm="1">
        <f t="array" ref="U13">IFERROR(IF(ISBLANK(T13), "", INDEX(Images!$D:$D, T13+1)), "")</f>
        <v/>
      </c>
      <c r="V13" s="57"/>
      <c r="W13" s="150"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50">
        <f t="shared" si="0"/>
        <v>3</v>
      </c>
      <c r="H14" s="49">
        <f>DATE('Year &amp; Tolerances'!F$1,11,Wertebereiche!L13)</f>
        <v>45608</v>
      </c>
      <c r="I14" s="50"/>
      <c r="J14" s="59"/>
      <c r="K14" s="146" t="str" cm="1">
        <f t="array" ref="K14">IFERROR(IF(ISBLANK(J14), "",INDEX(Images!$G:$G, AO14)), "")</f>
        <v/>
      </c>
      <c r="L14" s="120"/>
      <c r="M14" s="148" t="str" cm="1">
        <f t="array" ref="M14">IFERROR(INDEX(Images!$B:$B, AN14), "")</f>
        <v/>
      </c>
      <c r="N14" s="52"/>
      <c r="O14" s="69"/>
      <c r="P14" s="53"/>
      <c r="Q14" s="53"/>
      <c r="R14" s="53"/>
      <c r="S14" s="54"/>
      <c r="T14" s="54"/>
      <c r="U14" s="151" t="str" cm="1">
        <f t="array" ref="U14">IFERROR(IF(ISBLANK(T14), "", INDEX(Images!$D:$D, T14+1)), "")</f>
        <v/>
      </c>
      <c r="V14" s="51"/>
      <c r="W14" s="152"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12">
        <f t="shared" si="0"/>
        <v>4</v>
      </c>
      <c r="H15" s="41">
        <f>DATE('Year &amp; Tolerances'!F$1,11,Wertebereiche!L14)</f>
        <v>45609</v>
      </c>
      <c r="I15" s="42"/>
      <c r="J15" s="43"/>
      <c r="K15" s="145" t="str" cm="1">
        <f t="array" ref="K15">IFERROR(IF(ISBLANK(J15), "",INDEX(Images!$G:$G, AO15)), "")</f>
        <v/>
      </c>
      <c r="L15" s="118"/>
      <c r="M15" s="147" t="str" cm="1">
        <f t="array" ref="M15">IFERROR(INDEX(Images!$B:$B, AN15), "")</f>
        <v/>
      </c>
      <c r="N15" s="46"/>
      <c r="O15" s="68"/>
      <c r="P15" s="44"/>
      <c r="Q15" s="44"/>
      <c r="R15" s="44"/>
      <c r="S15" s="45"/>
      <c r="T15" s="45"/>
      <c r="U15" s="149" t="str" cm="1">
        <f t="array" ref="U15">IFERROR(IF(ISBLANK(T15), "", INDEX(Images!$D:$D, T15+1)), "")</f>
        <v/>
      </c>
      <c r="V15" s="57"/>
      <c r="W15" s="150"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50">
        <f t="shared" si="0"/>
        <v>5</v>
      </c>
      <c r="H16" s="49">
        <f>DATE('Year &amp; Tolerances'!F$1,11,Wertebereiche!L15)</f>
        <v>45610</v>
      </c>
      <c r="I16" s="50"/>
      <c r="J16" s="59"/>
      <c r="K16" s="146" t="str" cm="1">
        <f t="array" ref="K16">IFERROR(IF(ISBLANK(J16), "",INDEX(Images!$G:$G, AO16)), "")</f>
        <v/>
      </c>
      <c r="L16" s="120"/>
      <c r="M16" s="148" t="str" cm="1">
        <f t="array" ref="M16">IFERROR(INDEX(Images!$B:$B, AN16), "")</f>
        <v/>
      </c>
      <c r="N16" s="52"/>
      <c r="O16" s="69"/>
      <c r="P16" s="53"/>
      <c r="Q16" s="53"/>
      <c r="R16" s="53"/>
      <c r="S16" s="54"/>
      <c r="T16" s="54"/>
      <c r="U16" s="151" t="str" cm="1">
        <f t="array" ref="U16">IFERROR(IF(ISBLANK(T16), "", INDEX(Images!$D:$D, T16+1)), "")</f>
        <v/>
      </c>
      <c r="V16" s="51"/>
      <c r="W16" s="152"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12">
        <f t="shared" si="0"/>
        <v>6</v>
      </c>
      <c r="H17" s="41">
        <f>DATE('Year &amp; Tolerances'!F$1,11,Wertebereiche!L16)</f>
        <v>45611</v>
      </c>
      <c r="I17" s="42"/>
      <c r="J17" s="43"/>
      <c r="K17" s="145" t="str" cm="1">
        <f t="array" ref="K17">IFERROR(IF(ISBLANK(J17), "",INDEX(Images!$G:$G, AO17)), "")</f>
        <v/>
      </c>
      <c r="L17" s="118"/>
      <c r="M17" s="147" t="str" cm="1">
        <f t="array" ref="M17">IFERROR(INDEX(Images!$B:$B, AN17), "")</f>
        <v/>
      </c>
      <c r="N17" s="46"/>
      <c r="O17" s="68"/>
      <c r="P17" s="44"/>
      <c r="Q17" s="44"/>
      <c r="R17" s="44"/>
      <c r="S17" s="45"/>
      <c r="T17" s="45"/>
      <c r="U17" s="149" t="str" cm="1">
        <f t="array" ref="U17">IFERROR(IF(ISBLANK(T17), "", INDEX(Images!$D:$D, T17+1)), "")</f>
        <v/>
      </c>
      <c r="V17" s="57"/>
      <c r="W17" s="150"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50">
        <f t="shared" si="0"/>
        <v>7</v>
      </c>
      <c r="H18" s="49">
        <f>DATE('Year &amp; Tolerances'!F$1,11,Wertebereiche!L17)</f>
        <v>45612</v>
      </c>
      <c r="I18" s="50"/>
      <c r="J18" s="59"/>
      <c r="K18" s="146" t="str" cm="1">
        <f t="array" ref="K18">IFERROR(IF(ISBLANK(J18), "",INDEX(Images!$G:$G, AO18)), "")</f>
        <v/>
      </c>
      <c r="L18" s="120"/>
      <c r="M18" s="148" t="str" cm="1">
        <f t="array" ref="M18">IFERROR(INDEX(Images!$B:$B, AN18), "")</f>
        <v/>
      </c>
      <c r="N18" s="52"/>
      <c r="O18" s="69"/>
      <c r="P18" s="53"/>
      <c r="Q18" s="53"/>
      <c r="R18" s="53"/>
      <c r="S18" s="54"/>
      <c r="T18" s="54"/>
      <c r="U18" s="151" t="str" cm="1">
        <f t="array" ref="U18">IFERROR(IF(ISBLANK(T18), "", INDEX(Images!$D:$D, T18+1)), "")</f>
        <v/>
      </c>
      <c r="V18" s="51"/>
      <c r="W18" s="152"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12">
        <f t="shared" si="0"/>
        <v>1</v>
      </c>
      <c r="H19" s="41">
        <f>DATE('Year &amp; Tolerances'!F$1,11,Wertebereiche!L18)</f>
        <v>45613</v>
      </c>
      <c r="I19" s="42"/>
      <c r="J19" s="43"/>
      <c r="K19" s="145" t="str" cm="1">
        <f t="array" ref="K19">IFERROR(IF(ISBLANK(J19), "",INDEX(Images!$G:$G, AO19)), "")</f>
        <v/>
      </c>
      <c r="L19" s="118"/>
      <c r="M19" s="147" t="str" cm="1">
        <f t="array" ref="M19">IFERROR(INDEX(Images!$B:$B, AN19), "")</f>
        <v/>
      </c>
      <c r="N19" s="46"/>
      <c r="O19" s="68"/>
      <c r="P19" s="44"/>
      <c r="Q19" s="44"/>
      <c r="R19" s="44"/>
      <c r="S19" s="45"/>
      <c r="T19" s="45"/>
      <c r="U19" s="149" t="str" cm="1">
        <f t="array" ref="U19">IFERROR(IF(ISBLANK(T19), "", INDEX(Images!$D:$D, T19+1)), "")</f>
        <v/>
      </c>
      <c r="V19" s="57"/>
      <c r="W19" s="150"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32"/>
      <c r="D20" s="332"/>
      <c r="E20" s="332"/>
      <c r="F20" s="84"/>
      <c r="G20" s="250">
        <f t="shared" si="0"/>
        <v>2</v>
      </c>
      <c r="H20" s="49">
        <f>DATE('Year &amp; Tolerances'!F$1,11,Wertebereiche!L19)</f>
        <v>45614</v>
      </c>
      <c r="I20" s="50"/>
      <c r="J20" s="59"/>
      <c r="K20" s="146" t="str" cm="1">
        <f t="array" ref="K20">IFERROR(IF(ISBLANK(J20), "",INDEX(Images!$G:$G, AO20)), "")</f>
        <v/>
      </c>
      <c r="L20" s="120"/>
      <c r="M20" s="148" t="str" cm="1">
        <f t="array" ref="M20">IFERROR(INDEX(Images!$B:$B, AN20), "")</f>
        <v/>
      </c>
      <c r="N20" s="52"/>
      <c r="O20" s="69"/>
      <c r="P20" s="53"/>
      <c r="Q20" s="53"/>
      <c r="R20" s="53"/>
      <c r="S20" s="54"/>
      <c r="T20" s="54"/>
      <c r="U20" s="151" t="str" cm="1">
        <f t="array" ref="U20">IFERROR(IF(ISBLANK(T20), "", INDEX(Images!$D:$D, T20+1)), "")</f>
        <v/>
      </c>
      <c r="V20" s="51"/>
      <c r="W20" s="152"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12">
        <f t="shared" si="0"/>
        <v>3</v>
      </c>
      <c r="H21" s="41">
        <f>DATE('Year &amp; Tolerances'!F$1,11,Wertebereiche!L20)</f>
        <v>45615</v>
      </c>
      <c r="I21" s="42"/>
      <c r="J21" s="43"/>
      <c r="K21" s="145" t="str" cm="1">
        <f t="array" ref="K21">IFERROR(IF(ISBLANK(J21), "",INDEX(Images!$G:$G, AO21)), "")</f>
        <v/>
      </c>
      <c r="L21" s="118"/>
      <c r="M21" s="147" t="str" cm="1">
        <f t="array" ref="M21">IFERROR(INDEX(Images!$B:$B, AN21), "")</f>
        <v/>
      </c>
      <c r="N21" s="46"/>
      <c r="O21" s="68"/>
      <c r="P21" s="44"/>
      <c r="Q21" s="44"/>
      <c r="R21" s="44"/>
      <c r="S21" s="45"/>
      <c r="T21" s="45"/>
      <c r="U21" s="149" t="str" cm="1">
        <f t="array" ref="U21">IFERROR(IF(ISBLANK(T21), "", INDEX(Images!$D:$D, T21+1)), "")</f>
        <v/>
      </c>
      <c r="V21" s="57"/>
      <c r="W21" s="150"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50">
        <f t="shared" si="0"/>
        <v>4</v>
      </c>
      <c r="H22" s="49">
        <f>DATE('Year &amp; Tolerances'!F$1,11,Wertebereiche!L21)</f>
        <v>45616</v>
      </c>
      <c r="I22" s="50"/>
      <c r="J22" s="59"/>
      <c r="K22" s="146" t="str" cm="1">
        <f t="array" ref="K22">IFERROR(IF(ISBLANK(J22), "",INDEX(Images!$G:$G, AO22)), "")</f>
        <v/>
      </c>
      <c r="L22" s="120"/>
      <c r="M22" s="148" t="str" cm="1">
        <f t="array" ref="M22">IFERROR(INDEX(Images!$B:$B, AN22), "")</f>
        <v/>
      </c>
      <c r="N22" s="52"/>
      <c r="O22" s="69"/>
      <c r="P22" s="53"/>
      <c r="Q22" s="53"/>
      <c r="R22" s="53"/>
      <c r="S22" s="54"/>
      <c r="T22" s="54"/>
      <c r="U22" s="151" t="str" cm="1">
        <f t="array" ref="U22">IFERROR(IF(ISBLANK(T22), "", INDEX(Images!$D:$D, T22+1)), "")</f>
        <v/>
      </c>
      <c r="V22" s="51"/>
      <c r="W22" s="152"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12">
        <f t="shared" si="0"/>
        <v>5</v>
      </c>
      <c r="H23" s="41">
        <f>DATE('Year &amp; Tolerances'!F$1,11,Wertebereiche!L22)</f>
        <v>45617</v>
      </c>
      <c r="I23" s="42"/>
      <c r="J23" s="43"/>
      <c r="K23" s="145" t="str" cm="1">
        <f t="array" ref="K23">IFERROR(IF(ISBLANK(J23), "",INDEX(Images!$G:$G, AO23)), "")</f>
        <v/>
      </c>
      <c r="L23" s="118"/>
      <c r="M23" s="147" t="str" cm="1">
        <f t="array" ref="M23">IFERROR(INDEX(Images!$B:$B, AN23), "")</f>
        <v/>
      </c>
      <c r="N23" s="46"/>
      <c r="O23" s="68"/>
      <c r="P23" s="44"/>
      <c r="Q23" s="44"/>
      <c r="R23" s="44"/>
      <c r="S23" s="45"/>
      <c r="T23" s="45"/>
      <c r="U23" s="149" t="str" cm="1">
        <f t="array" ref="U23">IFERROR(IF(ISBLANK(T23), "", INDEX(Images!$D:$D, T23+1)), "")</f>
        <v/>
      </c>
      <c r="V23" s="57"/>
      <c r="W23" s="150"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50">
        <f t="shared" si="0"/>
        <v>6</v>
      </c>
      <c r="H24" s="49">
        <f>DATE('Year &amp; Tolerances'!F$1,11,Wertebereiche!L23)</f>
        <v>45618</v>
      </c>
      <c r="I24" s="50"/>
      <c r="J24" s="59"/>
      <c r="K24" s="146" t="str" cm="1">
        <f t="array" ref="K24">IFERROR(IF(ISBLANK(J24), "",INDEX(Images!$G:$G, AO24)), "")</f>
        <v/>
      </c>
      <c r="L24" s="120"/>
      <c r="M24" s="148" t="str" cm="1">
        <f t="array" ref="M24">IFERROR(INDEX(Images!$B:$B, AN24), "")</f>
        <v/>
      </c>
      <c r="N24" s="52"/>
      <c r="O24" s="69"/>
      <c r="P24" s="53"/>
      <c r="Q24" s="53"/>
      <c r="R24" s="53"/>
      <c r="S24" s="54"/>
      <c r="T24" s="54"/>
      <c r="U24" s="151" t="str" cm="1">
        <f t="array" ref="U24">IFERROR(IF(ISBLANK(T24), "", INDEX(Images!$D:$D, T24+1)), "")</f>
        <v/>
      </c>
      <c r="V24" s="51"/>
      <c r="W24" s="152"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12">
        <f t="shared" si="0"/>
        <v>7</v>
      </c>
      <c r="H25" s="41">
        <f>DATE('Year &amp; Tolerances'!F$1,11,Wertebereiche!L24)</f>
        <v>45619</v>
      </c>
      <c r="I25" s="42"/>
      <c r="J25" s="43"/>
      <c r="K25" s="145" t="str" cm="1">
        <f t="array" ref="K25">IFERROR(IF(ISBLANK(J25), "",INDEX(Images!$G:$G, AO25)), "")</f>
        <v/>
      </c>
      <c r="L25" s="118"/>
      <c r="M25" s="147" t="str" cm="1">
        <f t="array" ref="M25">IFERROR(INDEX(Images!$B:$B, AN25), "")</f>
        <v/>
      </c>
      <c r="N25" s="46"/>
      <c r="O25" s="68"/>
      <c r="P25" s="44"/>
      <c r="Q25" s="44"/>
      <c r="R25" s="44"/>
      <c r="S25" s="45"/>
      <c r="T25" s="45"/>
      <c r="U25" s="149" t="str" cm="1">
        <f t="array" ref="U25">IFERROR(IF(ISBLANK(T25), "", INDEX(Images!$D:$D, T25+1)), "")</f>
        <v/>
      </c>
      <c r="V25" s="57"/>
      <c r="W25" s="150"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50">
        <f t="shared" si="0"/>
        <v>1</v>
      </c>
      <c r="H26" s="49">
        <f>DATE('Year &amp; Tolerances'!F$1,11,Wertebereiche!L25)</f>
        <v>45620</v>
      </c>
      <c r="I26" s="50"/>
      <c r="J26" s="59"/>
      <c r="K26" s="146" t="str" cm="1">
        <f t="array" ref="K26">IFERROR(IF(ISBLANK(J26), "",INDEX(Images!$G:$G, AO26)), "")</f>
        <v/>
      </c>
      <c r="L26" s="120"/>
      <c r="M26" s="148" t="str" cm="1">
        <f t="array" ref="M26">IFERROR(INDEX(Images!$B:$B, AN26), "")</f>
        <v/>
      </c>
      <c r="N26" s="52"/>
      <c r="O26" s="69"/>
      <c r="P26" s="53"/>
      <c r="Q26" s="53"/>
      <c r="R26" s="53"/>
      <c r="S26" s="54"/>
      <c r="T26" s="54"/>
      <c r="U26" s="151" t="str" cm="1">
        <f t="array" ref="U26">IFERROR(IF(ISBLANK(T26), "", INDEX(Images!$D:$D, T26+1)), "")</f>
        <v/>
      </c>
      <c r="V26" s="51"/>
      <c r="W26" s="152"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12">
        <f t="shared" si="0"/>
        <v>2</v>
      </c>
      <c r="H27" s="41">
        <f>DATE('Year &amp; Tolerances'!F$1,11,Wertebereiche!L26)</f>
        <v>45621</v>
      </c>
      <c r="I27" s="42"/>
      <c r="J27" s="43"/>
      <c r="K27" s="145" t="str" cm="1">
        <f t="array" ref="K27">IFERROR(IF(ISBLANK(J27), "",INDEX(Images!$G:$G, AO27)), "")</f>
        <v/>
      </c>
      <c r="L27" s="118"/>
      <c r="M27" s="147" t="str" cm="1">
        <f t="array" ref="M27">IFERROR(INDEX(Images!$B:$B, AN27), "")</f>
        <v/>
      </c>
      <c r="N27" s="46"/>
      <c r="O27" s="68"/>
      <c r="P27" s="44"/>
      <c r="Q27" s="44"/>
      <c r="R27" s="44"/>
      <c r="S27" s="45"/>
      <c r="T27" s="45"/>
      <c r="U27" s="149" t="str" cm="1">
        <f t="array" ref="U27">IFERROR(IF(ISBLANK(T27), "", INDEX(Images!$D:$D, T27+1)), "")</f>
        <v/>
      </c>
      <c r="V27" s="57"/>
      <c r="W27" s="150"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50">
        <f t="shared" si="0"/>
        <v>3</v>
      </c>
      <c r="H28" s="49">
        <f>DATE('Year &amp; Tolerances'!F$1,11,Wertebereiche!L27)</f>
        <v>45622</v>
      </c>
      <c r="I28" s="50"/>
      <c r="J28" s="59"/>
      <c r="K28" s="146" t="str" cm="1">
        <f t="array" ref="K28">IFERROR(IF(ISBLANK(J28), "",INDEX(Images!$G:$G, AO28)), "")</f>
        <v/>
      </c>
      <c r="L28" s="120"/>
      <c r="M28" s="148" t="str" cm="1">
        <f t="array" ref="M28">IFERROR(INDEX(Images!$B:$B, AN28), "")</f>
        <v/>
      </c>
      <c r="N28" s="52"/>
      <c r="O28" s="69"/>
      <c r="P28" s="53"/>
      <c r="Q28" s="53"/>
      <c r="R28" s="53"/>
      <c r="S28" s="54"/>
      <c r="T28" s="54"/>
      <c r="U28" s="151" t="str" cm="1">
        <f t="array" ref="U28">IFERROR(IF(ISBLANK(T28), "", INDEX(Images!$D:$D, T28+1)), "")</f>
        <v/>
      </c>
      <c r="V28" s="51"/>
      <c r="W28" s="152"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12">
        <f t="shared" si="0"/>
        <v>4</v>
      </c>
      <c r="H29" s="41">
        <f>DATE('Year &amp; Tolerances'!F$1,11,Wertebereiche!L28)</f>
        <v>45623</v>
      </c>
      <c r="I29" s="42"/>
      <c r="J29" s="43"/>
      <c r="K29" s="145" t="str" cm="1">
        <f t="array" ref="K29">IFERROR(IF(ISBLANK(J29), "",INDEX(Images!$G:$G, AO29)), "")</f>
        <v/>
      </c>
      <c r="L29" s="118"/>
      <c r="M29" s="147" t="str" cm="1">
        <f t="array" ref="M29">IFERROR(INDEX(Images!$B:$B, AN29), "")</f>
        <v/>
      </c>
      <c r="N29" s="46"/>
      <c r="O29" s="68"/>
      <c r="P29" s="44"/>
      <c r="Q29" s="44"/>
      <c r="R29" s="44"/>
      <c r="S29" s="45"/>
      <c r="T29" s="45"/>
      <c r="U29" s="149" t="str" cm="1">
        <f t="array" ref="U29">IFERROR(IF(ISBLANK(T29), "", INDEX(Images!$D:$D, T29+1)), "")</f>
        <v/>
      </c>
      <c r="V29" s="57"/>
      <c r="W29" s="150"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50">
        <f t="shared" si="0"/>
        <v>5</v>
      </c>
      <c r="H30" s="49">
        <f>DATE('Year &amp; Tolerances'!F$1,11,Wertebereiche!L29)</f>
        <v>45624</v>
      </c>
      <c r="I30" s="50"/>
      <c r="J30" s="59"/>
      <c r="K30" s="146" t="str" cm="1">
        <f t="array" ref="K30">IFERROR(IF(ISBLANK(J30), "",INDEX(Images!$G:$G, AO30)), "")</f>
        <v/>
      </c>
      <c r="L30" s="120"/>
      <c r="M30" s="148" t="str" cm="1">
        <f t="array" ref="M30">IFERROR(INDEX(Images!$B:$B, AN30), "")</f>
        <v/>
      </c>
      <c r="N30" s="52"/>
      <c r="O30" s="69"/>
      <c r="P30" s="53"/>
      <c r="Q30" s="53"/>
      <c r="R30" s="53"/>
      <c r="S30" s="54"/>
      <c r="T30" s="54"/>
      <c r="U30" s="151" t="str" cm="1">
        <f t="array" ref="U30">IFERROR(IF(ISBLANK(T30), "", INDEX(Images!$D:$D, T30+1)), "")</f>
        <v/>
      </c>
      <c r="V30" s="51"/>
      <c r="W30" s="152"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12">
        <f t="shared" si="0"/>
        <v>6</v>
      </c>
      <c r="H31" s="41">
        <f>DATE('Year &amp; Tolerances'!F$1,11,Wertebereiche!L30)</f>
        <v>45625</v>
      </c>
      <c r="I31" s="42"/>
      <c r="J31" s="43"/>
      <c r="K31" s="145" t="str" cm="1">
        <f t="array" ref="K31">IFERROR(IF(ISBLANK(J31), "",INDEX(Images!$G:$G, AO31)), "")</f>
        <v/>
      </c>
      <c r="L31" s="118"/>
      <c r="M31" s="147" t="str" cm="1">
        <f t="array" ref="M31">IFERROR(INDEX(Images!$B:$B, AN31), "")</f>
        <v/>
      </c>
      <c r="N31" s="46"/>
      <c r="O31" s="68"/>
      <c r="P31" s="44"/>
      <c r="Q31" s="44"/>
      <c r="R31" s="44"/>
      <c r="S31" s="45"/>
      <c r="T31" s="45"/>
      <c r="U31" s="149" t="str" cm="1">
        <f t="array" ref="U31">IFERROR(IF(ISBLANK(T31), "", INDEX(Images!$D:$D, T31+1)), "")</f>
        <v/>
      </c>
      <c r="V31" s="43"/>
      <c r="W31" s="150"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50">
        <f t="shared" si="0"/>
        <v>7</v>
      </c>
      <c r="H32" s="49">
        <f>DATE('Year &amp; Tolerances'!F$1,11,Wertebereiche!L31)</f>
        <v>45626</v>
      </c>
      <c r="I32" s="50"/>
      <c r="J32" s="59"/>
      <c r="K32" s="146" t="str" cm="1">
        <f t="array" ref="K32">IFERROR(IF(ISBLANK(J32), "",INDEX(Images!$G:$G, AO32)), "")</f>
        <v/>
      </c>
      <c r="L32" s="120"/>
      <c r="M32" s="148" t="str" cm="1">
        <f t="array" ref="M32">IFERROR(INDEX(Images!$B:$B, AN32), "")</f>
        <v/>
      </c>
      <c r="N32" s="52"/>
      <c r="O32" s="69"/>
      <c r="P32" s="53"/>
      <c r="Q32" s="53"/>
      <c r="R32" s="53"/>
      <c r="S32" s="59"/>
      <c r="T32" s="59"/>
      <c r="U32" s="151" t="str" cm="1">
        <f t="array" ref="U32">IFERROR(IF(ISBLANK(T32), "", INDEX(Images!$D:$D, T32+1)), "")</f>
        <v/>
      </c>
      <c r="V32" s="51"/>
      <c r="W32" s="152"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31" ht="30" customHeight="1" x14ac:dyDescent="0.65">
      <c r="C33" s="27"/>
      <c r="D33" s="27"/>
      <c r="G33" s="65"/>
      <c r="I33" s="29"/>
      <c r="J33" s="29"/>
      <c r="K33" s="29"/>
      <c r="L33" s="29"/>
      <c r="M33" s="29"/>
      <c r="N33" s="29"/>
      <c r="O33" s="62"/>
      <c r="P33" s="100"/>
      <c r="Q33" s="62"/>
      <c r="R33" s="62"/>
      <c r="S33" s="62"/>
      <c r="T33" s="62"/>
      <c r="U33" s="62"/>
      <c r="AA33" s="19" t="s">
        <v>51</v>
      </c>
      <c r="AB33" s="19" t="e" cm="1">
        <f t="array" ref="AB33">ROUND(AVERAGE(IF(ISERROR(AB3:AB32), "", AB3:AB32)), 1)</f>
        <v>#DIV/0!</v>
      </c>
      <c r="AC33" s="19">
        <f>SUM(AC3:AC32)</f>
        <v>0</v>
      </c>
      <c r="AE33" s="19" t="str" cm="1">
        <f t="array" ref="AE33">IFERROR(ROUND(AVERAGE(IF(ISERROR(AE3:AE32), "", AE3:AE32)), 0),"-")</f>
        <v>-</v>
      </c>
    </row>
    <row r="34" spans="3:31" ht="30" customHeight="1" x14ac:dyDescent="0.65">
      <c r="C34" s="27"/>
      <c r="D34" s="27"/>
    </row>
    <row r="35" spans="3:31" ht="30" customHeight="1" x14ac:dyDescent="0.65">
      <c r="C35" s="27"/>
      <c r="D35" s="27"/>
    </row>
    <row r="36" spans="3:31" ht="30" customHeight="1" x14ac:dyDescent="0.65">
      <c r="C36" s="27"/>
      <c r="D36" s="27"/>
    </row>
    <row r="37" spans="3:31" ht="30" customHeight="1" x14ac:dyDescent="0.65">
      <c r="C37" s="27"/>
      <c r="D37" s="27"/>
      <c r="H37" s="64"/>
    </row>
    <row r="38" spans="3:31" ht="30" customHeight="1" x14ac:dyDescent="0.65">
      <c r="C38" s="27"/>
      <c r="D38" s="27"/>
      <c r="G38" s="65"/>
      <c r="H38" s="65"/>
      <c r="I38" s="29"/>
    </row>
    <row r="39" spans="3:31" ht="20.100000000000001" customHeight="1" x14ac:dyDescent="0.65">
      <c r="C39" s="27"/>
      <c r="D39" s="27"/>
    </row>
    <row r="40" spans="3:31" ht="20.100000000000001" customHeight="1" x14ac:dyDescent="0.65">
      <c r="C40" s="27"/>
      <c r="D40" s="27"/>
    </row>
    <row r="41" spans="3:31" ht="20.100000000000001" customHeight="1" x14ac:dyDescent="0.65">
      <c r="C41" s="27"/>
      <c r="D41" s="27"/>
    </row>
    <row r="42" spans="3:31" ht="20.100000000000001" customHeight="1" x14ac:dyDescent="0.65">
      <c r="C42" s="27"/>
      <c r="D42" s="27"/>
    </row>
    <row r="43" spans="3:31" ht="20.100000000000001" customHeight="1" x14ac:dyDescent="0.65">
      <c r="C43" s="27"/>
      <c r="D43" s="27"/>
    </row>
    <row r="44" spans="3:31" ht="20.100000000000001" customHeight="1" x14ac:dyDescent="0.65">
      <c r="C44" s="27"/>
      <c r="D44" s="27"/>
    </row>
    <row r="45" spans="3:31" ht="20.100000000000001" customHeight="1" x14ac:dyDescent="0.65">
      <c r="C45" s="27"/>
      <c r="D45" s="27"/>
      <c r="G45" s="76"/>
      <c r="H45" s="76"/>
      <c r="I45" s="76"/>
      <c r="J45" s="76"/>
      <c r="K45" s="76"/>
      <c r="L45" s="66"/>
    </row>
    <row r="46" spans="3:31" ht="30" customHeight="1" x14ac:dyDescent="0.65">
      <c r="C46" s="27"/>
      <c r="D46" s="27"/>
      <c r="G46" s="37" t="str">
        <f>Wertebereiche!P7</f>
        <v>Average physical condition</v>
      </c>
      <c r="H46" s="37"/>
      <c r="I46" s="37"/>
      <c r="J46" s="37"/>
      <c r="K46" s="37"/>
      <c r="L46" s="58" t="str">
        <f>IFERROR(ROUND(IF(SUM(T3:T32)&gt;0,AVERAGE(T3:T32),""),0),"-")</f>
        <v>-</v>
      </c>
    </row>
    <row r="47" spans="3:31" ht="30" customHeight="1" x14ac:dyDescent="0.65">
      <c r="C47" s="27"/>
      <c r="D47" s="27"/>
      <c r="G47" s="37" t="str">
        <f>Wertebereiche!P8</f>
        <v>Average mental condition</v>
      </c>
      <c r="H47" s="37"/>
      <c r="I47" s="37"/>
      <c r="J47" s="37"/>
      <c r="K47" s="37"/>
      <c r="L47" s="58" t="str">
        <f>IFERROR(ROUND(IF(SUM(V3:V32)&gt;0,AVERAGE(V3:V32),"-"),0),"-")</f>
        <v>-</v>
      </c>
    </row>
    <row r="48" spans="3:31" ht="30" customHeight="1" x14ac:dyDescent="0.65">
      <c r="C48" s="27"/>
      <c r="D48" s="27"/>
      <c r="G48" s="65" t="str">
        <f>Wertebereiche!P12</f>
        <v>Average sleep duration per day in hours</v>
      </c>
      <c r="H48" s="65"/>
      <c r="I48" s="65"/>
      <c r="J48" s="65"/>
      <c r="K48" s="65"/>
      <c r="L48" s="29" t="str">
        <f>IFERROR(AF3, "-")</f>
        <v>-</v>
      </c>
    </row>
    <row r="49" spans="3:12" ht="30" customHeight="1" x14ac:dyDescent="0.65">
      <c r="C49" s="27"/>
      <c r="D49" s="27"/>
      <c r="G49" s="65" t="str">
        <f>Wertebereiche!P14</f>
        <v>Average number of stool per day</v>
      </c>
      <c r="H49" s="65"/>
      <c r="I49" s="65"/>
      <c r="J49" s="65"/>
      <c r="K49" s="65"/>
      <c r="L49" s="29" t="str">
        <f>IFERROR(AG3, "-")</f>
        <v>-</v>
      </c>
    </row>
    <row r="50" spans="3:12" ht="30" customHeight="1" x14ac:dyDescent="0.65">
      <c r="C50" s="27"/>
      <c r="D50" s="27"/>
      <c r="G50" s="65" t="str">
        <f>Wertebereiche!P16</f>
        <v>Number of FMT this month</v>
      </c>
      <c r="H50" s="65"/>
      <c r="I50" s="65"/>
      <c r="J50" s="65"/>
      <c r="L50" s="29">
        <f>COUNTIF(I3:I32,Wertebereiche!B2)</f>
        <v>0</v>
      </c>
    </row>
    <row r="51" spans="3:12" ht="30" customHeight="1" x14ac:dyDescent="0.65">
      <c r="C51" s="27"/>
      <c r="D51" s="27"/>
    </row>
    <row r="52" spans="3:12" ht="30" customHeight="1" x14ac:dyDescent="0.65">
      <c r="C52" s="27"/>
      <c r="D52" s="27"/>
    </row>
    <row r="53" spans="3:12" ht="30" customHeight="1" x14ac:dyDescent="0.65">
      <c r="C53" s="27"/>
      <c r="D53" s="27"/>
    </row>
    <row r="54" spans="3:12" ht="20.100000000000001"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sheetData>
  <sheetProtection algorithmName="SHA-512" hashValue="zkr5A1i9eHpeba5bqQ0eYXzWY4QPsCQaIfJCQGT1hKmdI2+oJcdNPauBoJ2NN93yuWtyQKcPqc2EBLIeiw3naQ==" saltValue="k/FgB585MtcZSwBENUaBQQ==" spinCount="100000" sheet="1" objects="1" scenarios="1"/>
  <mergeCells count="12">
    <mergeCell ref="J1:K1"/>
    <mergeCell ref="L1:M1"/>
    <mergeCell ref="T1:U1"/>
    <mergeCell ref="V1:W1"/>
    <mergeCell ref="C2:E2"/>
    <mergeCell ref="B1:E1"/>
    <mergeCell ref="B3:E3"/>
    <mergeCell ref="Z4:Z5"/>
    <mergeCell ref="Z7:Z8"/>
    <mergeCell ref="Z10:Z11"/>
    <mergeCell ref="C20:E20"/>
    <mergeCell ref="B12:E13"/>
  </mergeCells>
  <conditionalFormatting sqref="A1:XFD1 A2:B2 F2:XFD2 A3:XFD1048576">
    <cfRule type="expression" dxfId="1" priority="2">
      <formula>TRUE=$AQ$2</formula>
    </cfRule>
  </conditionalFormatting>
  <conditionalFormatting sqref="C2:E2">
    <cfRule type="expression" dxfId="0"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2 M3:M32 U3:U32" xr:uid="{F6FD0640-7ADA-4E0A-8655-EC2A061F6052}"/>
    <dataValidation allowBlank="1" showInputMessage="1" showErrorMessage="1" errorTitle="EIngabefehler" error="Bitte wähle einen Wert aus der Liste aus. Klicke dazu in die Zelle und anschließend auf den Pfeil neben der Zelle um die Liste zu öffnen." sqref="W3:W32" xr:uid="{DE551233-8385-40DD-8C63-FDC4B6AFAA38}"/>
    <dataValidation type="list" allowBlank="1" showInputMessage="1" showErrorMessage="1" sqref="I33" xr:uid="{579B815D-FF58-4D7A-AA31-17F89E557FD8}">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&amp;C&amp;K000000www.gut-and-me.com&amp;R&amp;P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errorTitle="Input error" error="Please select a value from the list. To do this, click on the cell and then on the arrow next to the cell to open the list." xr:uid="{F30AC0C4-7793-4C29-BEB6-C88C7EDCB21A}">
          <x14:formula1>
            <xm:f>Wertebereiche!$F$2:$F$28</xm:f>
          </x14:formula1>
          <xm:sqref>Q3:Q32</xm:sqref>
        </x14:dataValidation>
        <x14:dataValidation type="list" allowBlank="1" showInputMessage="1" showErrorMessage="1" errorTitle="Input error" error="Please select a value from the list. To do this, click on the cell and then on the arrow next to the cell to open the list." xr:uid="{CAEB44BF-E781-48BF-AA43-D70DC72892DD}">
          <x14:formula1>
            <xm:f>Images!$F$2:$F$17</xm:f>
          </x14:formula1>
          <xm:sqref>J3:J32</xm:sqref>
        </x14:dataValidation>
        <x14:dataValidation type="list" allowBlank="1" showInputMessage="1" showErrorMessage="1" errorTitle="Input error" error="Please select a value from the list. To do this, click on the cell and then on the arrow next to the cell to open the list." xr:uid="{A05447FC-3874-4FA9-9209-9D7329CDA230}">
          <x14:formula1>
            <xm:f>Images!$A$2:$A$9</xm:f>
          </x14:formula1>
          <xm:sqref>L3:L32</xm:sqref>
        </x14:dataValidation>
        <x14:dataValidation type="list" allowBlank="1" showInputMessage="1" showErrorMessage="1" errorTitle="Input error" error="Please select a value from the list. To do this, click on the cell and then on the arrow next to the cell to open the list." xr:uid="{F2100096-4295-4A33-874A-258603F3DF40}">
          <x14:formula1>
            <xm:f>Wertebereiche!$E$2:$E$12</xm:f>
          </x14:formula1>
          <xm:sqref>V3:V32 T3:T32</xm:sqref>
        </x14:dataValidation>
        <x14:dataValidation type="list" allowBlank="1" showInputMessage="1" showErrorMessage="1" errorTitle="Input error" error="Please select a value from the list. To do this, click on the cell and then on the arrow next to the cell to open the list." xr:uid="{C840C926-0A8A-47C7-AC06-672164C48621}">
          <x14:formula1>
            <xm:f>Wertebereiche!$C$2:$C$23</xm:f>
          </x14:formula1>
          <xm:sqref>N3:N32</xm:sqref>
        </x14:dataValidation>
        <x14:dataValidation type="list" allowBlank="1" showInputMessage="1" showErrorMessage="1" errorTitle="Input error" error="Please select a value from the list. To do this, click on the cell and then on the arrow next to the cell to open the list." xr:uid="{806A73C6-DE2A-4372-9721-70C0A3FF9393}">
          <x14:formula1>
            <xm:f>Wertebereiche!$G$2:$G$5</xm:f>
          </x14:formula1>
          <xm:sqref>R3:R32</xm:sqref>
        </x14:dataValidation>
        <x14:dataValidation type="list" allowBlank="1" showInputMessage="1" showErrorMessage="1" errorTitle="Input error" error="Please select a value from the list. To do this, click on the cell and then on the arrow next to the cell to open the list." xr:uid="{1FE8DCBE-F75E-499D-9276-A68D4BD25619}">
          <x14:formula1>
            <xm:f>Wertebereiche!$B$2:$B$3</xm:f>
          </x14:formula1>
          <xm:sqref>I3:I32</xm:sqref>
        </x14:dataValidation>
        <x14:dataValidation type="list" allowBlank="1" showInputMessage="1" showErrorMessage="1" errorTitle="Input error" error="Please select a value from the list. To do this, click on the cell and then on the arrow next to the cell to open the list." xr:uid="{BDDF78C4-2DE5-4AB1-8F2C-DEF45497FCF7}">
          <x14:formula1>
            <xm:f>Wertebereiche!$H$2:$H$7</xm:f>
          </x14:formula1>
          <xm:sqref>S3:S32</xm:sqref>
        </x14:dataValidation>
        <x14:dataValidation type="list" allowBlank="1" showInputMessage="1" showErrorMessage="1" errorTitle="Input error" error="Please select a value from the list. To do this, click on the cell and then on the arrow next to the cell to open the list." xr:uid="{3ABBA69D-B68B-4594-8944-61913D656D3B}">
          <x14:formula1>
            <xm:f>Wertebereiche!$D$2:$D$7</xm:f>
          </x14:formula1>
          <xm:sqref>P3:P32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B60EB-0717-4D09-B9A8-4990CABDA3E2}">
  <sheetPr codeName="Tabelle22">
    <pageSetUpPr autoPageBreaks="0"/>
  </sheetPr>
  <dimension ref="B1:AP96"/>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7109375" style="34" hidden="1" customWidth="1"/>
    <col min="43" max="16384" width="11.42578125" style="34"/>
  </cols>
  <sheetData>
    <row r="1" spans="2:42" ht="30" customHeight="1" thickBot="1" x14ac:dyDescent="0.3">
      <c r="B1" s="331">
        <f>H3</f>
        <v>45627</v>
      </c>
      <c r="C1" s="331"/>
      <c r="D1" s="331"/>
      <c r="E1" s="331"/>
      <c r="F1" s="28"/>
      <c r="H1" s="30" t="str">
        <f>Wertebereiche!A2</f>
        <v>Date</v>
      </c>
      <c r="I1" s="31" t="str">
        <f>Wertebereiche!A3</f>
        <v>FMT</v>
      </c>
      <c r="J1" s="326" t="str">
        <f>Wertebereiche!A4</f>
        <v>Stool type</v>
      </c>
      <c r="K1" s="327"/>
      <c r="L1" s="326" t="str">
        <f>Wertebereiche!A5</f>
        <v>Stool color</v>
      </c>
      <c r="M1" s="327"/>
      <c r="N1" s="31" t="str">
        <f>Wertebereiche!A6</f>
        <v>Stool number</v>
      </c>
      <c r="O1" s="32" t="str">
        <f>Wertebereiche!A7</f>
        <v>Symptoms</v>
      </c>
      <c r="P1" s="32" t="str">
        <f>Wertebereiche!D1</f>
        <v>Symptoms severity </v>
      </c>
      <c r="Q1" s="32" t="str">
        <f>Wertebereiche!A9</f>
        <v>Sleep in hours</v>
      </c>
      <c r="R1" s="32" t="str">
        <f>Wertebereiche!A10</f>
        <v>Sleep quality</v>
      </c>
      <c r="S1" s="32" t="str">
        <f>Wertebereiche!A11</f>
        <v>Stress</v>
      </c>
      <c r="T1" s="328" t="str">
        <f>Wertebereiche!A13</f>
        <v>Physical condition</v>
      </c>
      <c r="U1" s="329"/>
      <c r="V1" s="328" t="str">
        <f>Wertebereiche!A12</f>
        <v>Mental condition</v>
      </c>
      <c r="W1" s="329"/>
      <c r="X1" s="33" t="str">
        <f>Wertebereiche!A14</f>
        <v>Comments</v>
      </c>
      <c r="AA1" s="18" t="s">
        <v>41</v>
      </c>
      <c r="AB1" s="18" t="s">
        <v>42</v>
      </c>
      <c r="AC1" s="18" t="s">
        <v>43</v>
      </c>
      <c r="AD1" s="18" t="s">
        <v>44</v>
      </c>
      <c r="AE1" s="18" t="s">
        <v>45</v>
      </c>
      <c r="AF1" s="18" t="str">
        <f>Wertebereiche!P12</f>
        <v>Average sleep duration per day in hours</v>
      </c>
      <c r="AG1" s="18" t="str">
        <f>Wertebereiche!P14</f>
        <v>Average number of stool per day</v>
      </c>
      <c r="AH1" s="18" t="str">
        <f>Wertebereiche!P16</f>
        <v>Number of FMT this month</v>
      </c>
      <c r="AI1" s="18" t="s">
        <v>46</v>
      </c>
      <c r="AJ1" s="18"/>
      <c r="AK1" s="18" t="s">
        <v>47</v>
      </c>
      <c r="AL1" s="18" t="s">
        <v>48</v>
      </c>
      <c r="AM1" s="35"/>
      <c r="AN1" s="18" t="s">
        <v>49</v>
      </c>
      <c r="AO1" s="18" t="s">
        <v>50</v>
      </c>
      <c r="AP1" s="34" t="s">
        <v>261</v>
      </c>
    </row>
    <row r="2" spans="2:42" ht="51.95" customHeight="1" x14ac:dyDescent="0.7">
      <c r="C2" s="283"/>
      <c r="D2" s="283"/>
      <c r="E2" s="283"/>
      <c r="F2" s="36"/>
      <c r="I2" s="37" t="str">
        <f>Wertebereiche!P3</f>
        <v>The stool type should be selected based on the worst bowel movement of the day</v>
      </c>
      <c r="J2" s="38"/>
      <c r="K2" s="121"/>
      <c r="L2" s="38"/>
      <c r="M2" s="38"/>
      <c r="N2" s="38"/>
      <c r="O2" s="39"/>
      <c r="P2" s="40"/>
      <c r="Q2" s="39"/>
      <c r="R2" s="39"/>
      <c r="S2" s="39"/>
      <c r="T2" s="37" t="str">
        <f>Wertebereiche!P4</f>
        <v>Condition:  1 = very bad    10 = very good</v>
      </c>
      <c r="U2" s="37"/>
      <c r="V2" s="37"/>
      <c r="W2" s="37"/>
      <c r="AP2" s="34" t="str">
        <f>"Condition &amp; Stress" &amp; " " &amp; "December" &amp; " " &amp; 'Year &amp; Tolerances'!D8</f>
        <v>Condition &amp; Stress December 2024</v>
      </c>
    </row>
    <row r="3" spans="2:42" ht="45" customHeight="1" x14ac:dyDescent="0.25">
      <c r="B3" s="325" t="str">
        <f>Wertebereiche!J2</f>
        <v>Bristol stool scale</v>
      </c>
      <c r="C3" s="325"/>
      <c r="D3" s="325"/>
      <c r="E3" s="325"/>
      <c r="G3" s="212">
        <f>WEEKDAY(H3)</f>
        <v>1</v>
      </c>
      <c r="H3" s="41">
        <f>DATE('Year &amp; Tolerances'!F$1,12,Wertebereiche!L2)</f>
        <v>45627</v>
      </c>
      <c r="I3" s="42"/>
      <c r="J3" s="43"/>
      <c r="K3" s="145" t="str" cm="1">
        <f t="array" ref="K3">IFERROR(IF(ISBLANK(J3), "",INDEX(Images!$G:$G, AO3)), "")</f>
        <v/>
      </c>
      <c r="L3" s="118"/>
      <c r="M3" s="147" t="str" cm="1">
        <f t="array" ref="M3">IFERROR(INDEX(Images!$B:$B, AN3), "")</f>
        <v/>
      </c>
      <c r="N3" s="42"/>
      <c r="O3" s="68" t="s">
        <v>54</v>
      </c>
      <c r="P3" s="44"/>
      <c r="Q3" s="44"/>
      <c r="R3" s="44"/>
      <c r="S3" s="45"/>
      <c r="T3" s="45"/>
      <c r="U3" s="149" t="str" cm="1">
        <f t="array" ref="U3">IFERROR(IF(ISBLANK(T3), "", INDEX(Images!$D:$D, T3+1)), "")</f>
        <v/>
      </c>
      <c r="V3" s="43"/>
      <c r="W3" s="150" t="str" cm="1">
        <f t="array" ref="W3">IFERROR(IF(ISBLANK(V3), "", INDEX(Images!$D:$D, V3+1)), "")</f>
        <v/>
      </c>
      <c r="X3" s="70" t="s">
        <v>271</v>
      </c>
      <c r="Z3" s="58" t="str">
        <f>Wertebereiche!A16</f>
        <v>Hints</v>
      </c>
      <c r="AA3" s="21">
        <v>1</v>
      </c>
      <c r="AB3" s="21" t="e">
        <f>INDEX(Wertebereiche!$T$2:$T$6, MATCH(S3, Wertebereiche!$H$2:$H$6, 0))</f>
        <v>#N/A</v>
      </c>
      <c r="AC3" s="21" t="str">
        <f>IF(ISBLANK(I3),"",1)</f>
        <v/>
      </c>
      <c r="AD3" s="21"/>
      <c r="AE3" s="21" t="e">
        <f>INDEX(Wertebereiche!$U$2:$U$6, MATCH(P3, Wertebereiche!$D$2:$D$6, 0))</f>
        <v>#N/A</v>
      </c>
      <c r="AF3" s="21" t="e" cm="1">
        <f t="array" ref="AF3">ROUND(AVERAGE(IF(ISNUMBER(Q3:Q33),Q3:Q33,"")),1)</f>
        <v>#DIV/0!</v>
      </c>
      <c r="AG3" s="21" t="e" cm="1">
        <f t="array" ref="AG3">ROUND(AVERAGE(IF(ISNUMBER(N3:N33),N3:N33,"")),1)</f>
        <v>#DIV/0!</v>
      </c>
      <c r="AH3" s="21" t="b">
        <f>IF(COUNTIF(I3:I33, "&lt;&gt;") = 0, FALSE, COUNTIF(I3:I33, Wertebereiche!B2))</f>
        <v>0</v>
      </c>
      <c r="AI3" s="21" t="str">
        <f>Wertebereiche!P17</f>
        <v>None, Type 1 or Type 2</v>
      </c>
      <c r="AJ3" s="21"/>
      <c r="AK3" s="21" cm="1">
        <f t="array" ref="AK3">SUM(COUNTIF(J3:J33, Wertebereiche!I2:I4))</f>
        <v>0</v>
      </c>
      <c r="AL3" s="22"/>
      <c r="AM3" s="47"/>
      <c r="AN3" s="71" t="e">
        <f>INDEX(Images!$C$2:$C$8, MATCH(L3, Images!$A$2:$A$8, 0))</f>
        <v>#N/A</v>
      </c>
      <c r="AO3" s="71" t="e">
        <f>INDEX(Images!$H$2:$H$17, MATCH(J3, Images!$F$2:$F$17, 0))</f>
        <v>#N/A</v>
      </c>
      <c r="AP3" s="34" t="str">
        <f>"Number of Bowel Movements" &amp; " " &amp; "December" &amp; " " &amp; 'Year &amp; Tolerances'!D8</f>
        <v>Number of Bowel Movements December 2024</v>
      </c>
    </row>
    <row r="4" spans="2:42" ht="45" customHeight="1" x14ac:dyDescent="0.25">
      <c r="B4" s="158"/>
      <c r="C4" s="153" t="str">
        <f>Wertebereiche!J3</f>
        <v xml:space="preserve"> Type 1 </v>
      </c>
      <c r="D4" s="61"/>
      <c r="E4" s="101" t="str">
        <f>Wertebereiche!K3</f>
        <v>Separate hard lumps, like nuts, 
difficult to pass</v>
      </c>
      <c r="F4" s="82"/>
      <c r="G4" s="250">
        <f t="shared" ref="G4:G33" si="0">WEEKDAY(H4)</f>
        <v>2</v>
      </c>
      <c r="H4" s="49">
        <f>DATE('Year &amp; Tolerances'!F$1,12,Wertebereiche!L3)</f>
        <v>45628</v>
      </c>
      <c r="I4" s="50"/>
      <c r="J4" s="59"/>
      <c r="K4" s="146" t="str" cm="1">
        <f t="array" ref="K4">IFERROR(IF(ISBLANK(J4), "",INDEX(Images!$G:$G, AO4)), "")</f>
        <v/>
      </c>
      <c r="L4" s="119"/>
      <c r="M4" s="148" t="str" cm="1">
        <f t="array" ref="M4">IFERROR(INDEX(Images!$B:$B, AN4), "")</f>
        <v/>
      </c>
      <c r="N4" s="52"/>
      <c r="O4" s="69"/>
      <c r="P4" s="53"/>
      <c r="Q4" s="53"/>
      <c r="R4" s="53"/>
      <c r="S4" s="54"/>
      <c r="T4" s="54"/>
      <c r="U4" s="151" t="str" cm="1">
        <f t="array" ref="U4">IFERROR(IF(ISBLANK(T4), "", INDEX(Images!$D:$D, T4+1)), "")</f>
        <v/>
      </c>
      <c r="V4" s="51"/>
      <c r="W4" s="152" t="str" cm="1">
        <f t="array" ref="W4">IFERROR(IF(ISBLANK(V4), "", INDEX(Images!$D:$D, V4+1)), "")</f>
        <v/>
      </c>
      <c r="X4" s="67"/>
      <c r="Z4" s="333" t="str">
        <f>Wertebereiche!P6</f>
        <v>Click on a cell and select a value from the drop-down list.</v>
      </c>
      <c r="AA4" s="21">
        <v>2</v>
      </c>
      <c r="AB4" s="21" t="e">
        <f>INDEX(Wertebereiche!$T$2:$T$6, MATCH(S4, Wertebereiche!$H$2:$H$6, 0))</f>
        <v>#N/A</v>
      </c>
      <c r="AC4" s="21" t="str">
        <f t="shared" ref="AC4:AC33" si="1">IF(ISBLANK(I4),"",1)</f>
        <v/>
      </c>
      <c r="AD4" s="21"/>
      <c r="AE4" s="21" t="e">
        <f>INDEX(Wertebereiche!$U$2:$U$6, MATCH(P4, Wertebereiche!$D$2:$D$6, 0))</f>
        <v>#N/A</v>
      </c>
      <c r="AF4" s="21"/>
      <c r="AG4" s="21"/>
      <c r="AH4" s="21"/>
      <c r="AI4" s="21" t="str">
        <f>Wertebereiche!P18</f>
        <v>Type 3  or Type 4</v>
      </c>
      <c r="AJ4" s="21"/>
      <c r="AK4" s="21" cm="1">
        <f t="array" ref="AK4">SUM(COUNTIF(J3:J33, Wertebereiche!I5:I6))</f>
        <v>0</v>
      </c>
      <c r="AL4" s="22"/>
      <c r="AM4" s="55"/>
      <c r="AN4" s="71" t="e">
        <f>INDEX(Images!$C$2:$C$8, MATCH(L4, Images!$A$2:$A$8, 0))</f>
        <v>#N/A</v>
      </c>
      <c r="AO4" s="71" t="e">
        <f>INDEX(Images!$H$2:$H$17, MATCH(J4, Images!$F$2:$F$17, 0))</f>
        <v>#N/A</v>
      </c>
    </row>
    <row r="5" spans="2:42" ht="45" customHeight="1" x14ac:dyDescent="0.25">
      <c r="B5" s="156"/>
      <c r="C5" s="154" t="str">
        <f>Wertebereiche!J4</f>
        <v xml:space="preserve">Type 2 </v>
      </c>
      <c r="D5" s="29"/>
      <c r="E5" s="102" t="str">
        <f>Wertebereiche!K4</f>
        <v>Sausage like, lumpy, 
difficult to pass</v>
      </c>
      <c r="G5" s="212">
        <f t="shared" si="0"/>
        <v>3</v>
      </c>
      <c r="H5" s="41">
        <f>DATE('Year &amp; Tolerances'!F$1,12,Wertebereiche!L4)</f>
        <v>45629</v>
      </c>
      <c r="I5" s="42"/>
      <c r="J5" s="43"/>
      <c r="K5" s="145" t="str" cm="1">
        <f t="array" ref="K5">IFERROR(IF(ISBLANK(J5), "",INDEX(Images!$G:$G, AO5)), "")</f>
        <v/>
      </c>
      <c r="L5" s="118"/>
      <c r="M5" s="147" t="str" cm="1">
        <f t="array" ref="M5">IFERROR(INDEX(Images!$B:$B, AN5), "")</f>
        <v/>
      </c>
      <c r="N5" s="46"/>
      <c r="O5" s="68"/>
      <c r="P5" s="44"/>
      <c r="Q5" s="44"/>
      <c r="R5" s="44"/>
      <c r="S5" s="45"/>
      <c r="T5" s="56"/>
      <c r="U5" s="149" t="str" cm="1">
        <f t="array" ref="U5">IFERROR(IF(ISBLANK(T5), "", INDEX(Images!$D:$D, T5+1)), "")</f>
        <v/>
      </c>
      <c r="V5" s="57"/>
      <c r="W5" s="150" t="str" cm="1">
        <f t="array" ref="W5">IFERROR(IF(ISBLANK(V5), "", INDEX(Images!$D:$D, V5+1)), "")</f>
        <v/>
      </c>
      <c r="X5" s="70"/>
      <c r="Z5" s="333"/>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Type 5 - Type 7 or mushy</v>
      </c>
      <c r="AJ5" s="21"/>
      <c r="AK5" s="21" cm="1">
        <f t="array" ref="AK5">SUM(COUNTIF(J3:J33, Wertebereiche!I7:I10))</f>
        <v>0</v>
      </c>
      <c r="AL5" s="22"/>
      <c r="AM5" s="55"/>
      <c r="AN5" s="71" t="e">
        <f>INDEX(Images!$C$2:$C$8, MATCH(L5, Images!$A$2:$A$8, 0))</f>
        <v>#N/A</v>
      </c>
      <c r="AO5" s="71" t="e">
        <f>INDEX(Images!$H$2:$H$17, MATCH(J5, Images!$F$2:$F$17, 0))</f>
        <v>#N/A</v>
      </c>
    </row>
    <row r="6" spans="2:42" ht="45" customHeight="1" x14ac:dyDescent="0.25">
      <c r="B6" s="156"/>
      <c r="C6" s="154" t="str">
        <f>Wertebereiche!J5</f>
        <v xml:space="preserve">Type 3 </v>
      </c>
      <c r="D6" s="29"/>
      <c r="E6" s="102" t="str">
        <f>Wertebereiche!K5</f>
        <v>Sausage like, cracks in the surface</v>
      </c>
      <c r="G6" s="250">
        <f t="shared" si="0"/>
        <v>4</v>
      </c>
      <c r="H6" s="49">
        <f>DATE('Year &amp; Tolerances'!F$1,12,Wertebereiche!L5)</f>
        <v>45630</v>
      </c>
      <c r="I6" s="50"/>
      <c r="J6" s="59"/>
      <c r="K6" s="146" t="str" cm="1">
        <f t="array" ref="K6">IFERROR(IF(ISBLANK(J6), "",INDEX(Images!$G:$G, AO6)), "")</f>
        <v/>
      </c>
      <c r="L6" s="120"/>
      <c r="M6" s="148" t="str" cm="1">
        <f t="array" ref="M6">IFERROR(INDEX(Images!$B:$B, AN6), "")</f>
        <v/>
      </c>
      <c r="N6" s="52"/>
      <c r="O6" s="69"/>
      <c r="P6" s="53"/>
      <c r="Q6" s="53"/>
      <c r="R6" s="53"/>
      <c r="S6" s="54"/>
      <c r="T6" s="54"/>
      <c r="U6" s="151" t="str" cm="1">
        <f t="array" ref="U6">IFERROR(IF(ISBLANK(T6), "", INDEX(Images!$D:$D, T6+1)), "")</f>
        <v/>
      </c>
      <c r="V6" s="51"/>
      <c r="W6" s="152"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Slippery, soft, sticky</v>
      </c>
      <c r="AJ6" s="21"/>
      <c r="AK6" s="21">
        <f>SUM(COUNTIF(J$3:J$33, Wertebereiche!I11))</f>
        <v>0</v>
      </c>
      <c r="AL6" s="21"/>
      <c r="AM6" s="48"/>
      <c r="AN6" s="71" t="e">
        <f>INDEX(Images!$C$2:$C$8, MATCH(L6, Images!$A$2:$A$8, 0))</f>
        <v>#N/A</v>
      </c>
      <c r="AO6" s="71" t="e">
        <f>INDEX(Images!$H$2:$H$17, MATCH(J6, Images!$F$2:$F$17, 0))</f>
        <v>#N/A</v>
      </c>
    </row>
    <row r="7" spans="2:42" ht="45" customHeight="1" x14ac:dyDescent="0.25">
      <c r="B7" s="156"/>
      <c r="C7" s="154" t="str">
        <f>Wertebereiche!J6</f>
        <v xml:space="preserve">Type 4  </v>
      </c>
      <c r="D7" s="29"/>
      <c r="E7" s="102" t="str">
        <f>Wertebereiche!K6</f>
        <v>Smooth &amp; soft sausage or snake</v>
      </c>
      <c r="G7" s="212">
        <f t="shared" si="0"/>
        <v>5</v>
      </c>
      <c r="H7" s="41">
        <f>DATE('Year &amp; Tolerances'!F$1,12,Wertebereiche!L6)</f>
        <v>45631</v>
      </c>
      <c r="I7" s="42"/>
      <c r="J7" s="43"/>
      <c r="K7" s="145" t="str" cm="1">
        <f t="array" ref="K7">IFERROR(IF(ISBLANK(J7), "",INDEX(Images!$G:$G, AO7)), "")</f>
        <v/>
      </c>
      <c r="L7" s="118"/>
      <c r="M7" s="147" t="str" cm="1">
        <f t="array" ref="M7">IFERROR(INDEX(Images!$B:$B, AN7), "")</f>
        <v/>
      </c>
      <c r="N7" s="46"/>
      <c r="O7" s="68"/>
      <c r="P7" s="44"/>
      <c r="Q7" s="44"/>
      <c r="R7" s="44"/>
      <c r="S7" s="45"/>
      <c r="T7" s="45"/>
      <c r="U7" s="149" t="str" cm="1">
        <f t="array" ref="U7">IFERROR(IF(ISBLANK(T7), "", INDEX(Images!$D:$D, T7+1)), "")</f>
        <v/>
      </c>
      <c r="V7" s="57"/>
      <c r="W7" s="150" t="str" cm="1">
        <f t="array" ref="W7">IFERROR(IF(ISBLANK(V7), "", INDEX(Images!$D:$D, V7+1)), "")</f>
        <v/>
      </c>
      <c r="X7" s="70"/>
      <c r="Z7" s="333" t="str">
        <f>Wertebereiche!P9</f>
        <v>Double-click on a cell to view its full contents.</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Slimy</v>
      </c>
      <c r="AJ7" s="21"/>
      <c r="AK7" s="21">
        <f>SUM(COUNTIF(J$3:J$33, Wertebereiche!I12))</f>
        <v>0</v>
      </c>
      <c r="AL7" s="21"/>
      <c r="AM7" s="48"/>
      <c r="AN7" s="71" t="e">
        <f>INDEX(Images!$C$2:$C$8, MATCH(L7, Images!$A$2:$A$8, 0))</f>
        <v>#N/A</v>
      </c>
      <c r="AO7" s="71" t="e">
        <f>INDEX(Images!$H$2:$H$17, MATCH(J7, Images!$F$2:$F$17, 0))</f>
        <v>#N/A</v>
      </c>
    </row>
    <row r="8" spans="2:42" ht="45" customHeight="1" x14ac:dyDescent="0.25">
      <c r="B8" s="156"/>
      <c r="C8" s="154" t="str">
        <f>Wertebereiche!J7</f>
        <v xml:space="preserve">Type 5  </v>
      </c>
      <c r="D8" s="29"/>
      <c r="E8" s="102" t="str">
        <f>Wertebereiche!K7</f>
        <v>Soft blos, clear-cut edges, 
easy to pass</v>
      </c>
      <c r="G8" s="250">
        <f t="shared" si="0"/>
        <v>6</v>
      </c>
      <c r="H8" s="49">
        <f>DATE('Year &amp; Tolerances'!F$1,12,Wertebereiche!L7)</f>
        <v>45632</v>
      </c>
      <c r="I8" s="50"/>
      <c r="J8" s="59"/>
      <c r="K8" s="146" t="str" cm="1">
        <f t="array" ref="K8">IFERROR(IF(ISBLANK(J8), "",INDEX(Images!$G:$G, AO8)), "")</f>
        <v/>
      </c>
      <c r="L8" s="120"/>
      <c r="M8" s="148" t="str" cm="1">
        <f t="array" ref="M8">IFERROR(INDEX(Images!$B:$B, AN8), "")</f>
        <v/>
      </c>
      <c r="N8" s="52"/>
      <c r="O8" s="69"/>
      <c r="P8" s="53"/>
      <c r="Q8" s="53"/>
      <c r="R8" s="53"/>
      <c r="S8" s="54"/>
      <c r="T8" s="54"/>
      <c r="U8" s="151" t="str" cm="1">
        <f t="array" ref="U8">IFERROR(IF(ISBLANK(T8), "", INDEX(Images!$D:$D, T8+1)), "")</f>
        <v/>
      </c>
      <c r="V8" s="51"/>
      <c r="W8" s="152" t="str" cm="1">
        <f t="array" ref="W8">IFERROR(IF(ISBLANK(V8), "", INDEX(Images!$D:$D, V8+1)), "")</f>
        <v/>
      </c>
      <c r="X8" s="67"/>
      <c r="Z8" s="333"/>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Greasy</v>
      </c>
      <c r="AJ8" s="21"/>
      <c r="AK8" s="21">
        <f>SUM(COUNTIF(J$3:J$33, Wertebereiche!I13))</f>
        <v>0</v>
      </c>
      <c r="AL8" s="21"/>
      <c r="AM8" s="48"/>
      <c r="AN8" s="71" t="e">
        <f>INDEX(Images!$C$2:$C$8, MATCH(L8, Images!$A$2:$A$8, 0))</f>
        <v>#N/A</v>
      </c>
      <c r="AO8" s="71" t="e">
        <f>INDEX(Images!$H$2:$H$17, MATCH(J8, Images!$F$2:$F$17, 0))</f>
        <v>#N/A</v>
      </c>
    </row>
    <row r="9" spans="2:42" ht="45" customHeight="1" x14ac:dyDescent="0.25">
      <c r="B9" s="156"/>
      <c r="C9" s="154" t="str">
        <f>Wertebereiche!J8</f>
        <v xml:space="preserve">Type 6  </v>
      </c>
      <c r="D9" s="29"/>
      <c r="E9" s="102" t="str">
        <f>Wertebereiche!K8</f>
        <v>Mushy consistency, ragged edges</v>
      </c>
      <c r="G9" s="212">
        <f t="shared" si="0"/>
        <v>7</v>
      </c>
      <c r="H9" s="41">
        <f>DATE('Year &amp; Tolerances'!F$1,12,Wertebereiche!L8)</f>
        <v>45633</v>
      </c>
      <c r="I9" s="42"/>
      <c r="J9" s="43"/>
      <c r="K9" s="145" t="str" cm="1">
        <f t="array" ref="K9">IFERROR(IF(ISBLANK(J9), "",INDEX(Images!$G:$G, AO9)), "")</f>
        <v/>
      </c>
      <c r="L9" s="118"/>
      <c r="M9" s="147" t="str" cm="1">
        <f t="array" ref="M9">IFERROR(INDEX(Images!$B:$B, AN9), "")</f>
        <v/>
      </c>
      <c r="N9" s="46"/>
      <c r="O9" s="68"/>
      <c r="P9" s="44"/>
      <c r="Q9" s="44"/>
      <c r="R9" s="44"/>
      <c r="S9" s="45"/>
      <c r="T9" s="45"/>
      <c r="U9" s="149" t="str" cm="1">
        <f t="array" ref="U9">IFERROR(IF(ISBLANK(T9), "", INDEX(Images!$D:$D, T9+1)), "")</f>
        <v/>
      </c>
      <c r="V9" s="57"/>
      <c r="W9" s="150"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Pen-shaped</v>
      </c>
      <c r="AJ9" s="21"/>
      <c r="AK9" s="21">
        <f>SUM(COUNTIF(J$3:J$33, Wertebereiche!I14))</f>
        <v>0</v>
      </c>
      <c r="AL9" s="21"/>
      <c r="AM9" s="48"/>
      <c r="AN9" s="71" t="e">
        <f>INDEX(Images!$C$2:$C$8, MATCH(L9, Images!$A$2:$A$8, 0))</f>
        <v>#N/A</v>
      </c>
      <c r="AO9" s="71" t="e">
        <f>INDEX(Images!$H$2:$H$17, MATCH(J9, Images!$F$2:$F$17, 0))</f>
        <v>#N/A</v>
      </c>
    </row>
    <row r="10" spans="2:42" ht="45" customHeight="1" x14ac:dyDescent="0.25">
      <c r="B10" s="157"/>
      <c r="C10" s="155" t="str">
        <f>Wertebereiche!J9</f>
        <v xml:space="preserve">Type 7  </v>
      </c>
      <c r="D10" s="85"/>
      <c r="E10" s="103" t="str">
        <f>Wertebereiche!K9</f>
        <v>Liquid consistency</v>
      </c>
      <c r="F10" s="83"/>
      <c r="G10" s="250">
        <f t="shared" si="0"/>
        <v>1</v>
      </c>
      <c r="H10" s="49">
        <f>DATE('Year &amp; Tolerances'!F$1,12,Wertebereiche!L9)</f>
        <v>45634</v>
      </c>
      <c r="I10" s="50"/>
      <c r="J10" s="59"/>
      <c r="K10" s="146" t="str" cm="1">
        <f t="array" ref="K10">IFERROR(IF(ISBLANK(J10), "",INDEX(Images!$G:$G, AO10)), "")</f>
        <v/>
      </c>
      <c r="L10" s="120"/>
      <c r="M10" s="148" t="str" cm="1">
        <f t="array" ref="M10">IFERROR(INDEX(Images!$B:$B, AN10), "")</f>
        <v/>
      </c>
      <c r="N10" s="52"/>
      <c r="O10" s="69"/>
      <c r="P10" s="53"/>
      <c r="Q10" s="53"/>
      <c r="R10" s="53"/>
      <c r="S10" s="54"/>
      <c r="T10" s="54"/>
      <c r="U10" s="151" t="str" cm="1">
        <f t="array" ref="U10">IFERROR(IF(ISBLANK(T10), "", INDEX(Images!$D:$D, T10+1)), "")</f>
        <v/>
      </c>
      <c r="V10" s="51"/>
      <c r="W10" s="152" t="str" cm="1">
        <f t="array" ref="W10">IFERROR(IF(ISBLANK(V10), "", INDEX(Images!$D:$D, V10+1)), "")</f>
        <v/>
      </c>
      <c r="X10" s="67"/>
      <c r="Z10" s="333" t="str">
        <f>Wertebereiche!P10</f>
        <v>To export or print, go to "File" and then select "Print".</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Bloody</v>
      </c>
      <c r="AJ10" s="21"/>
      <c r="AK10" s="21">
        <f>SUM(COUNTIF(J$3:J$33, Wertebereiche!I15))</f>
        <v>0</v>
      </c>
      <c r="AL10" s="21"/>
      <c r="AM10" s="48"/>
      <c r="AN10" s="71" t="e">
        <f>INDEX(Images!$C$2:$C$8, MATCH(L10, Images!$A$2:$A$8, 0))</f>
        <v>#N/A</v>
      </c>
      <c r="AO10" s="71" t="e">
        <f>INDEX(Images!$H$2:$H$17, MATCH(J10, Images!$F$2:$F$17, 0))</f>
        <v>#N/A</v>
      </c>
    </row>
    <row r="11" spans="2:42" ht="45" customHeight="1" x14ac:dyDescent="0.25">
      <c r="D11" s="83"/>
      <c r="E11" s="83"/>
      <c r="F11" s="82"/>
      <c r="G11" s="212">
        <f t="shared" si="0"/>
        <v>2</v>
      </c>
      <c r="H11" s="41">
        <f>DATE('Year &amp; Tolerances'!F$1,12,Wertebereiche!L10)</f>
        <v>45635</v>
      </c>
      <c r="I11" s="42"/>
      <c r="J11" s="43"/>
      <c r="K11" s="145" t="str" cm="1">
        <f t="array" ref="K11">IFERROR(IF(ISBLANK(J11), "",INDEX(Images!$G:$G, AO11)), "")</f>
        <v/>
      </c>
      <c r="L11" s="118"/>
      <c r="M11" s="147" t="str" cm="1">
        <f t="array" ref="M11">IFERROR(INDEX(Images!$B:$B, AN11), "")</f>
        <v/>
      </c>
      <c r="N11" s="46"/>
      <c r="O11" s="68"/>
      <c r="P11" s="44"/>
      <c r="Q11" s="44"/>
      <c r="R11" s="44"/>
      <c r="S11" s="45"/>
      <c r="T11" s="45"/>
      <c r="U11" s="149" t="str" cm="1">
        <f t="array" ref="U11">IFERROR(IF(ISBLANK(T11), "", INDEX(Images!$D:$D, T11+1)), "")</f>
        <v/>
      </c>
      <c r="V11" s="57"/>
      <c r="W11" s="150" t="str" cm="1">
        <f t="array" ref="W11">IFERROR(IF(ISBLANK(V11), "", INDEX(Images!$D:$D, V11+1)), "")</f>
        <v/>
      </c>
      <c r="X11" s="70"/>
      <c r="Z11" s="333"/>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Other</v>
      </c>
      <c r="AJ11" s="21"/>
      <c r="AK11" s="21">
        <f>SUM(COUNTIF(J$3:J$33, Wertebereiche!I16))</f>
        <v>0</v>
      </c>
      <c r="AL11" s="21"/>
      <c r="AM11" s="48"/>
      <c r="AN11" s="71" t="e">
        <f>INDEX(Images!$C$2:$C$8, MATCH(L11, Images!$A$2:$A$8, 0))</f>
        <v>#N/A</v>
      </c>
      <c r="AO11" s="71" t="e">
        <f>INDEX(Images!$H$2:$H$17, MATCH(J11, Images!$F$2:$F$17, 0))</f>
        <v>#N/A</v>
      </c>
    </row>
    <row r="12" spans="2:42" ht="45" customHeight="1" x14ac:dyDescent="0.25">
      <c r="B12" s="334" t="str">
        <f>Wertebereiche!P5</f>
        <v xml:space="preserve">
Type 1 and 2 = Constipation
Type 3 and 4 = Ideal stool (easy to pass)
Type 5 to 7 = Diarrhea 
</v>
      </c>
      <c r="C12" s="334"/>
      <c r="D12" s="334"/>
      <c r="E12" s="334"/>
      <c r="F12" s="82"/>
      <c r="G12" s="250">
        <f t="shared" si="0"/>
        <v>3</v>
      </c>
      <c r="H12" s="49">
        <f>DATE('Year &amp; Tolerances'!F$1,12,Wertebereiche!L11)</f>
        <v>45636</v>
      </c>
      <c r="I12" s="50"/>
      <c r="J12" s="59"/>
      <c r="K12" s="146" t="str" cm="1">
        <f t="array" ref="K12">IFERROR(IF(ISBLANK(J12), "",INDEX(Images!$G:$G, AO12)), "")</f>
        <v/>
      </c>
      <c r="L12" s="120"/>
      <c r="M12" s="148" t="str" cm="1">
        <f t="array" ref="M12">IFERROR(INDEX(Images!$B:$B, AN12), "")</f>
        <v/>
      </c>
      <c r="N12" s="52"/>
      <c r="O12" s="69"/>
      <c r="P12" s="53"/>
      <c r="Q12" s="53"/>
      <c r="R12" s="53"/>
      <c r="S12" s="54"/>
      <c r="T12" s="54"/>
      <c r="U12" s="151" t="str" cm="1">
        <f t="array" ref="U12">IFERROR(IF(ISBLANK(T12), "", INDEX(Images!$D:$D, T12+1)), "")</f>
        <v/>
      </c>
      <c r="V12" s="51"/>
      <c r="W12" s="152"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2" ht="45" customHeight="1" x14ac:dyDescent="0.25">
      <c r="B13" s="334"/>
      <c r="C13" s="334"/>
      <c r="D13" s="334"/>
      <c r="E13" s="334"/>
      <c r="F13" s="82"/>
      <c r="G13" s="212">
        <f t="shared" si="0"/>
        <v>4</v>
      </c>
      <c r="H13" s="41">
        <f>DATE('Year &amp; Tolerances'!F$1,12,Wertebereiche!L12)</f>
        <v>45637</v>
      </c>
      <c r="I13" s="42"/>
      <c r="J13" s="43"/>
      <c r="K13" s="145" t="str" cm="1">
        <f t="array" ref="K13">IFERROR(IF(ISBLANK(J13), "",INDEX(Images!$G:$G, AO13)), "")</f>
        <v/>
      </c>
      <c r="L13" s="118"/>
      <c r="M13" s="147" t="str" cm="1">
        <f t="array" ref="M13">IFERROR(INDEX(Images!$B:$B, AN13), "")</f>
        <v/>
      </c>
      <c r="N13" s="46"/>
      <c r="O13" s="68"/>
      <c r="P13" s="44"/>
      <c r="Q13" s="44"/>
      <c r="R13" s="44"/>
      <c r="S13" s="45"/>
      <c r="T13" s="45"/>
      <c r="U13" s="149" t="str" cm="1">
        <f t="array" ref="U13">IFERROR(IF(ISBLANK(T13), "", INDEX(Images!$D:$D, T13+1)), "")</f>
        <v/>
      </c>
      <c r="V13" s="57"/>
      <c r="W13" s="150"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2" ht="45" customHeight="1" x14ac:dyDescent="0.25">
      <c r="C14" s="83"/>
      <c r="D14" s="83"/>
      <c r="E14" s="83"/>
      <c r="F14" s="83"/>
      <c r="G14" s="250">
        <f t="shared" si="0"/>
        <v>5</v>
      </c>
      <c r="H14" s="49">
        <f>DATE('Year &amp; Tolerances'!F$1,12,Wertebereiche!L13)</f>
        <v>45638</v>
      </c>
      <c r="I14" s="50"/>
      <c r="J14" s="59"/>
      <c r="K14" s="146" t="str" cm="1">
        <f t="array" ref="K14">IFERROR(IF(ISBLANK(J14), "",INDEX(Images!$G:$G, AO14)), "")</f>
        <v/>
      </c>
      <c r="L14" s="120"/>
      <c r="M14" s="148" t="str" cm="1">
        <f t="array" ref="M14">IFERROR(INDEX(Images!$B:$B, AN14), "")</f>
        <v/>
      </c>
      <c r="N14" s="52"/>
      <c r="O14" s="69"/>
      <c r="P14" s="53"/>
      <c r="Q14" s="53"/>
      <c r="R14" s="53"/>
      <c r="S14" s="54"/>
      <c r="T14" s="54"/>
      <c r="U14" s="151" t="str" cm="1">
        <f t="array" ref="U14">IFERROR(IF(ISBLANK(T14), "", INDEX(Images!$D:$D, T14+1)), "")</f>
        <v/>
      </c>
      <c r="V14" s="51"/>
      <c r="W14" s="152"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2" ht="45" customHeight="1" x14ac:dyDescent="0.25">
      <c r="C15" s="83"/>
      <c r="D15" s="83"/>
      <c r="E15" s="83"/>
      <c r="F15" s="83"/>
      <c r="G15" s="212">
        <f t="shared" si="0"/>
        <v>6</v>
      </c>
      <c r="H15" s="41">
        <f>DATE('Year &amp; Tolerances'!F$1,12,Wertebereiche!L14)</f>
        <v>45639</v>
      </c>
      <c r="I15" s="42"/>
      <c r="J15" s="43"/>
      <c r="K15" s="145" t="str" cm="1">
        <f t="array" ref="K15">IFERROR(IF(ISBLANK(J15), "",INDEX(Images!$G:$G, AO15)), "")</f>
        <v/>
      </c>
      <c r="L15" s="118"/>
      <c r="M15" s="147" t="str" cm="1">
        <f t="array" ref="M15">IFERROR(INDEX(Images!$B:$B, AN15), "")</f>
        <v/>
      </c>
      <c r="N15" s="46"/>
      <c r="O15" s="68"/>
      <c r="P15" s="44"/>
      <c r="Q15" s="44"/>
      <c r="R15" s="44"/>
      <c r="S15" s="45"/>
      <c r="T15" s="45"/>
      <c r="U15" s="149" t="str" cm="1">
        <f t="array" ref="U15">IFERROR(IF(ISBLANK(T15), "", INDEX(Images!$D:$D, T15+1)), "")</f>
        <v/>
      </c>
      <c r="V15" s="57"/>
      <c r="W15" s="150"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2" ht="45" customHeight="1" x14ac:dyDescent="0.25">
      <c r="C16" s="60"/>
      <c r="D16" s="60"/>
      <c r="E16" s="60"/>
      <c r="F16" s="60"/>
      <c r="G16" s="250">
        <f t="shared" si="0"/>
        <v>7</v>
      </c>
      <c r="H16" s="49">
        <f>DATE('Year &amp; Tolerances'!F$1,12,Wertebereiche!L15)</f>
        <v>45640</v>
      </c>
      <c r="I16" s="50"/>
      <c r="J16" s="59"/>
      <c r="K16" s="146" t="str" cm="1">
        <f t="array" ref="K16">IFERROR(IF(ISBLANK(J16), "",INDEX(Images!$G:$G, AO16)), "")</f>
        <v/>
      </c>
      <c r="L16" s="120"/>
      <c r="M16" s="148" t="str" cm="1">
        <f t="array" ref="M16">IFERROR(INDEX(Images!$B:$B, AN16), "")</f>
        <v/>
      </c>
      <c r="N16" s="52"/>
      <c r="O16" s="69"/>
      <c r="P16" s="53"/>
      <c r="Q16" s="53"/>
      <c r="R16" s="53"/>
      <c r="S16" s="54"/>
      <c r="T16" s="54"/>
      <c r="U16" s="151" t="str" cm="1">
        <f t="array" ref="U16">IFERROR(IF(ISBLANK(T16), "", INDEX(Images!$D:$D, T16+1)), "")</f>
        <v/>
      </c>
      <c r="V16" s="51"/>
      <c r="W16" s="152"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12">
        <f t="shared" si="0"/>
        <v>1</v>
      </c>
      <c r="H17" s="41">
        <f>DATE('Year &amp; Tolerances'!F$1,12,Wertebereiche!L16)</f>
        <v>45641</v>
      </c>
      <c r="I17" s="42"/>
      <c r="J17" s="43"/>
      <c r="K17" s="145" t="str" cm="1">
        <f t="array" ref="K17">IFERROR(IF(ISBLANK(J17), "",INDEX(Images!$G:$G, AO17)), "")</f>
        <v/>
      </c>
      <c r="L17" s="118"/>
      <c r="M17" s="147" t="str" cm="1">
        <f t="array" ref="M17">IFERROR(INDEX(Images!$B:$B, AN17), "")</f>
        <v/>
      </c>
      <c r="N17" s="46"/>
      <c r="O17" s="68"/>
      <c r="P17" s="44"/>
      <c r="Q17" s="44"/>
      <c r="R17" s="44"/>
      <c r="S17" s="45"/>
      <c r="T17" s="45"/>
      <c r="U17" s="149" t="str" cm="1">
        <f t="array" ref="U17">IFERROR(IF(ISBLANK(T17), "", INDEX(Images!$D:$D, T17+1)), "")</f>
        <v/>
      </c>
      <c r="V17" s="57"/>
      <c r="W17" s="150"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50">
        <f t="shared" si="0"/>
        <v>2</v>
      </c>
      <c r="H18" s="49">
        <f>DATE('Year &amp; Tolerances'!F$1,12,Wertebereiche!L17)</f>
        <v>45642</v>
      </c>
      <c r="I18" s="50"/>
      <c r="J18" s="59"/>
      <c r="K18" s="146" t="str" cm="1">
        <f t="array" ref="K18">IFERROR(IF(ISBLANK(J18), "",INDEX(Images!$G:$G, AO18)), "")</f>
        <v/>
      </c>
      <c r="L18" s="120"/>
      <c r="M18" s="148" t="str" cm="1">
        <f t="array" ref="M18">IFERROR(INDEX(Images!$B:$B, AN18), "")</f>
        <v/>
      </c>
      <c r="N18" s="52"/>
      <c r="O18" s="69"/>
      <c r="P18" s="53"/>
      <c r="Q18" s="53"/>
      <c r="R18" s="53"/>
      <c r="S18" s="54"/>
      <c r="T18" s="54"/>
      <c r="U18" s="151" t="str" cm="1">
        <f t="array" ref="U18">IFERROR(IF(ISBLANK(T18), "", INDEX(Images!$D:$D, T18+1)), "")</f>
        <v/>
      </c>
      <c r="V18" s="51"/>
      <c r="W18" s="152"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12">
        <f t="shared" si="0"/>
        <v>3</v>
      </c>
      <c r="H19" s="41">
        <f>DATE('Year &amp; Tolerances'!F$1,12,Wertebereiche!L18)</f>
        <v>45643</v>
      </c>
      <c r="I19" s="42"/>
      <c r="J19" s="43"/>
      <c r="K19" s="145" t="str" cm="1">
        <f t="array" ref="K19">IFERROR(IF(ISBLANK(J19), "",INDEX(Images!$G:$G, AO19)), "")</f>
        <v/>
      </c>
      <c r="L19" s="118"/>
      <c r="M19" s="147" t="str" cm="1">
        <f t="array" ref="M19">IFERROR(INDEX(Images!$B:$B, AN19), "")</f>
        <v/>
      </c>
      <c r="N19" s="46"/>
      <c r="O19" s="68"/>
      <c r="P19" s="44"/>
      <c r="Q19" s="44"/>
      <c r="R19" s="44"/>
      <c r="S19" s="45"/>
      <c r="T19" s="45"/>
      <c r="U19" s="149" t="str" cm="1">
        <f t="array" ref="U19">IFERROR(IF(ISBLANK(T19), "", INDEX(Images!$D:$D, T19+1)), "")</f>
        <v/>
      </c>
      <c r="V19" s="57"/>
      <c r="W19" s="150"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32"/>
      <c r="D20" s="332"/>
      <c r="E20" s="332"/>
      <c r="F20" s="84"/>
      <c r="G20" s="250">
        <f t="shared" si="0"/>
        <v>4</v>
      </c>
      <c r="H20" s="49">
        <f>DATE('Year &amp; Tolerances'!F$1,12,Wertebereiche!L19)</f>
        <v>45644</v>
      </c>
      <c r="I20" s="50"/>
      <c r="J20" s="59"/>
      <c r="K20" s="146" t="str" cm="1">
        <f t="array" ref="K20">IFERROR(IF(ISBLANK(J20), "",INDEX(Images!$G:$G, AO20)), "")</f>
        <v/>
      </c>
      <c r="L20" s="120"/>
      <c r="M20" s="148" t="str" cm="1">
        <f t="array" ref="M20">IFERROR(INDEX(Images!$B:$B, AN20), "")</f>
        <v/>
      </c>
      <c r="N20" s="52"/>
      <c r="O20" s="69"/>
      <c r="P20" s="53"/>
      <c r="Q20" s="53"/>
      <c r="R20" s="53"/>
      <c r="S20" s="54"/>
      <c r="T20" s="54"/>
      <c r="U20" s="151" t="str" cm="1">
        <f t="array" ref="U20">IFERROR(IF(ISBLANK(T20), "", INDEX(Images!$D:$D, T20+1)), "")</f>
        <v/>
      </c>
      <c r="V20" s="51"/>
      <c r="W20" s="152"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12">
        <f t="shared" si="0"/>
        <v>5</v>
      </c>
      <c r="H21" s="41">
        <f>DATE('Year &amp; Tolerances'!F$1,12,Wertebereiche!L20)</f>
        <v>45645</v>
      </c>
      <c r="I21" s="42"/>
      <c r="J21" s="43"/>
      <c r="K21" s="145" t="str" cm="1">
        <f t="array" ref="K21">IFERROR(IF(ISBLANK(J21), "",INDEX(Images!$G:$G, AO21)), "")</f>
        <v/>
      </c>
      <c r="L21" s="118"/>
      <c r="M21" s="147" t="str" cm="1">
        <f t="array" ref="M21">IFERROR(INDEX(Images!$B:$B, AN21), "")</f>
        <v/>
      </c>
      <c r="N21" s="46"/>
      <c r="O21" s="68"/>
      <c r="P21" s="44"/>
      <c r="Q21" s="44"/>
      <c r="R21" s="44"/>
      <c r="S21" s="45"/>
      <c r="T21" s="45"/>
      <c r="U21" s="149" t="str" cm="1">
        <f t="array" ref="U21">IFERROR(IF(ISBLANK(T21), "", INDEX(Images!$D:$D, T21+1)), "")</f>
        <v/>
      </c>
      <c r="V21" s="57"/>
      <c r="W21" s="150"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50">
        <f t="shared" si="0"/>
        <v>6</v>
      </c>
      <c r="H22" s="49">
        <f>DATE('Year &amp; Tolerances'!F$1,12,Wertebereiche!L21)</f>
        <v>45646</v>
      </c>
      <c r="I22" s="50"/>
      <c r="J22" s="59"/>
      <c r="K22" s="146" t="str" cm="1">
        <f t="array" ref="K22">IFERROR(IF(ISBLANK(J22), "",INDEX(Images!$G:$G, AO22)), "")</f>
        <v/>
      </c>
      <c r="L22" s="120"/>
      <c r="M22" s="148" t="str" cm="1">
        <f t="array" ref="M22">IFERROR(INDEX(Images!$B:$B, AN22), "")</f>
        <v/>
      </c>
      <c r="N22" s="52"/>
      <c r="O22" s="69"/>
      <c r="P22" s="53"/>
      <c r="Q22" s="53"/>
      <c r="R22" s="53"/>
      <c r="S22" s="54"/>
      <c r="T22" s="54"/>
      <c r="U22" s="151" t="str" cm="1">
        <f t="array" ref="U22">IFERROR(IF(ISBLANK(T22), "", INDEX(Images!$D:$D, T22+1)), "")</f>
        <v/>
      </c>
      <c r="V22" s="51"/>
      <c r="W22" s="152"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12">
        <f t="shared" si="0"/>
        <v>7</v>
      </c>
      <c r="H23" s="41">
        <f>DATE('Year &amp; Tolerances'!F$1,12,Wertebereiche!L22)</f>
        <v>45647</v>
      </c>
      <c r="I23" s="42"/>
      <c r="J23" s="43"/>
      <c r="K23" s="145" t="str" cm="1">
        <f t="array" ref="K23">IFERROR(IF(ISBLANK(J23), "",INDEX(Images!$G:$G, AO23)), "")</f>
        <v/>
      </c>
      <c r="L23" s="118"/>
      <c r="M23" s="147" t="str" cm="1">
        <f t="array" ref="M23">IFERROR(INDEX(Images!$B:$B, AN23), "")</f>
        <v/>
      </c>
      <c r="N23" s="46"/>
      <c r="O23" s="68"/>
      <c r="P23" s="44"/>
      <c r="Q23" s="44"/>
      <c r="R23" s="44"/>
      <c r="S23" s="45"/>
      <c r="T23" s="45"/>
      <c r="U23" s="149" t="str" cm="1">
        <f t="array" ref="U23">IFERROR(IF(ISBLANK(T23), "", INDEX(Images!$D:$D, T23+1)), "")</f>
        <v/>
      </c>
      <c r="V23" s="57"/>
      <c r="W23" s="150"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50">
        <f t="shared" si="0"/>
        <v>1</v>
      </c>
      <c r="H24" s="49">
        <f>DATE('Year &amp; Tolerances'!F$1,12,Wertebereiche!L23)</f>
        <v>45648</v>
      </c>
      <c r="I24" s="50"/>
      <c r="J24" s="59"/>
      <c r="K24" s="146" t="str" cm="1">
        <f t="array" ref="K24">IFERROR(IF(ISBLANK(J24), "",INDEX(Images!$G:$G, AO24)), "")</f>
        <v/>
      </c>
      <c r="L24" s="120"/>
      <c r="M24" s="148" t="str" cm="1">
        <f t="array" ref="M24">IFERROR(INDEX(Images!$B:$B, AN24), "")</f>
        <v/>
      </c>
      <c r="N24" s="52"/>
      <c r="O24" s="69"/>
      <c r="P24" s="53"/>
      <c r="Q24" s="53"/>
      <c r="R24" s="53"/>
      <c r="S24" s="54"/>
      <c r="T24" s="54"/>
      <c r="U24" s="151" t="str" cm="1">
        <f t="array" ref="U24">IFERROR(IF(ISBLANK(T24), "", INDEX(Images!$D:$D, T24+1)), "")</f>
        <v/>
      </c>
      <c r="V24" s="51"/>
      <c r="W24" s="152"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12">
        <f t="shared" si="0"/>
        <v>2</v>
      </c>
      <c r="H25" s="41">
        <f>DATE('Year &amp; Tolerances'!F$1,12,Wertebereiche!L24)</f>
        <v>45649</v>
      </c>
      <c r="I25" s="42"/>
      <c r="J25" s="43"/>
      <c r="K25" s="145" t="str" cm="1">
        <f t="array" ref="K25">IFERROR(IF(ISBLANK(J25), "",INDEX(Images!$G:$G, AO25)), "")</f>
        <v/>
      </c>
      <c r="L25" s="118"/>
      <c r="M25" s="147" t="str" cm="1">
        <f t="array" ref="M25">IFERROR(INDEX(Images!$B:$B, AN25), "")</f>
        <v/>
      </c>
      <c r="N25" s="46"/>
      <c r="O25" s="68"/>
      <c r="P25" s="44"/>
      <c r="Q25" s="44"/>
      <c r="R25" s="44"/>
      <c r="S25" s="45"/>
      <c r="T25" s="45"/>
      <c r="U25" s="149" t="str" cm="1">
        <f t="array" ref="U25">IFERROR(IF(ISBLANK(T25), "", INDEX(Images!$D:$D, T25+1)), "")</f>
        <v/>
      </c>
      <c r="V25" s="57"/>
      <c r="W25" s="150"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50">
        <f t="shared" si="0"/>
        <v>3</v>
      </c>
      <c r="H26" s="49">
        <f>DATE('Year &amp; Tolerances'!F$1,12,Wertebereiche!L25)</f>
        <v>45650</v>
      </c>
      <c r="I26" s="50"/>
      <c r="J26" s="59"/>
      <c r="K26" s="146" t="str" cm="1">
        <f t="array" ref="K26">IFERROR(IF(ISBLANK(J26), "",INDEX(Images!$G:$G, AO26)), "")</f>
        <v/>
      </c>
      <c r="L26" s="120"/>
      <c r="M26" s="148" t="str" cm="1">
        <f t="array" ref="M26">IFERROR(INDEX(Images!$B:$B, AN26), "")</f>
        <v/>
      </c>
      <c r="N26" s="52"/>
      <c r="O26" s="69"/>
      <c r="P26" s="53"/>
      <c r="Q26" s="53"/>
      <c r="R26" s="53"/>
      <c r="S26" s="54"/>
      <c r="T26" s="54"/>
      <c r="U26" s="151" t="str" cm="1">
        <f t="array" ref="U26">IFERROR(IF(ISBLANK(T26), "", INDEX(Images!$D:$D, T26+1)), "")</f>
        <v/>
      </c>
      <c r="V26" s="51"/>
      <c r="W26" s="152"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12">
        <f t="shared" si="0"/>
        <v>4</v>
      </c>
      <c r="H27" s="41">
        <f>DATE('Year &amp; Tolerances'!F$1,12,Wertebereiche!L26)</f>
        <v>45651</v>
      </c>
      <c r="I27" s="42"/>
      <c r="J27" s="43"/>
      <c r="K27" s="145" t="str" cm="1">
        <f t="array" ref="K27">IFERROR(IF(ISBLANK(J27), "",INDEX(Images!$G:$G, AO27)), "")</f>
        <v/>
      </c>
      <c r="L27" s="118"/>
      <c r="M27" s="147" t="str" cm="1">
        <f t="array" ref="M27">IFERROR(INDEX(Images!$B:$B, AN27), "")</f>
        <v/>
      </c>
      <c r="N27" s="46"/>
      <c r="O27" s="68"/>
      <c r="P27" s="44"/>
      <c r="Q27" s="44"/>
      <c r="R27" s="44"/>
      <c r="S27" s="45"/>
      <c r="T27" s="45"/>
      <c r="U27" s="149" t="str" cm="1">
        <f t="array" ref="U27">IFERROR(IF(ISBLANK(T27), "", INDEX(Images!$D:$D, T27+1)), "")</f>
        <v/>
      </c>
      <c r="V27" s="57"/>
      <c r="W27" s="150"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50">
        <f t="shared" si="0"/>
        <v>5</v>
      </c>
      <c r="H28" s="49">
        <f>DATE('Year &amp; Tolerances'!F$1,12,Wertebereiche!L27)</f>
        <v>45652</v>
      </c>
      <c r="I28" s="50"/>
      <c r="J28" s="59"/>
      <c r="K28" s="146" t="str" cm="1">
        <f t="array" ref="K28">IFERROR(IF(ISBLANK(J28), "",INDEX(Images!$G:$G, AO28)), "")</f>
        <v/>
      </c>
      <c r="L28" s="120"/>
      <c r="M28" s="148" t="str" cm="1">
        <f t="array" ref="M28">IFERROR(INDEX(Images!$B:$B, AN28), "")</f>
        <v/>
      </c>
      <c r="N28" s="52"/>
      <c r="O28" s="69"/>
      <c r="P28" s="53"/>
      <c r="Q28" s="53"/>
      <c r="R28" s="53"/>
      <c r="S28" s="54"/>
      <c r="T28" s="54"/>
      <c r="U28" s="151" t="str" cm="1">
        <f t="array" ref="U28">IFERROR(IF(ISBLANK(T28), "", INDEX(Images!$D:$D, T28+1)), "")</f>
        <v/>
      </c>
      <c r="V28" s="51"/>
      <c r="W28" s="152"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12">
        <f t="shared" si="0"/>
        <v>6</v>
      </c>
      <c r="H29" s="41">
        <f>DATE('Year &amp; Tolerances'!F$1,12,Wertebereiche!L28)</f>
        <v>45653</v>
      </c>
      <c r="I29" s="42"/>
      <c r="J29" s="43"/>
      <c r="K29" s="145" t="str" cm="1">
        <f t="array" ref="K29">IFERROR(IF(ISBLANK(J29), "",INDEX(Images!$G:$G, AO29)), "")</f>
        <v/>
      </c>
      <c r="L29" s="118"/>
      <c r="M29" s="147" t="str" cm="1">
        <f t="array" ref="M29">IFERROR(INDEX(Images!$B:$B, AN29), "")</f>
        <v/>
      </c>
      <c r="N29" s="46"/>
      <c r="O29" s="68"/>
      <c r="P29" s="44"/>
      <c r="Q29" s="44"/>
      <c r="R29" s="44"/>
      <c r="S29" s="45"/>
      <c r="T29" s="45"/>
      <c r="U29" s="149" t="str" cm="1">
        <f t="array" ref="U29">IFERROR(IF(ISBLANK(T29), "", INDEX(Images!$D:$D, T29+1)), "")</f>
        <v/>
      </c>
      <c r="V29" s="57"/>
      <c r="W29" s="150"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50">
        <f t="shared" si="0"/>
        <v>7</v>
      </c>
      <c r="H30" s="49">
        <f>DATE('Year &amp; Tolerances'!F$1,12,Wertebereiche!L29)</f>
        <v>45654</v>
      </c>
      <c r="I30" s="50"/>
      <c r="J30" s="59"/>
      <c r="K30" s="146" t="str" cm="1">
        <f t="array" ref="K30">IFERROR(IF(ISBLANK(J30), "",INDEX(Images!$G:$G, AO30)), "")</f>
        <v/>
      </c>
      <c r="L30" s="120"/>
      <c r="M30" s="148" t="str" cm="1">
        <f t="array" ref="M30">IFERROR(INDEX(Images!$B:$B, AN30), "")</f>
        <v/>
      </c>
      <c r="N30" s="52"/>
      <c r="O30" s="69"/>
      <c r="P30" s="53"/>
      <c r="Q30" s="53"/>
      <c r="R30" s="53"/>
      <c r="S30" s="54"/>
      <c r="T30" s="54"/>
      <c r="U30" s="151" t="str" cm="1">
        <f t="array" ref="U30">IFERROR(IF(ISBLANK(T30), "", INDEX(Images!$D:$D, T30+1)), "")</f>
        <v/>
      </c>
      <c r="V30" s="51"/>
      <c r="W30" s="152"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12">
        <f t="shared" si="0"/>
        <v>1</v>
      </c>
      <c r="H31" s="41">
        <f>DATE('Year &amp; Tolerances'!F$1,12,Wertebereiche!L30)</f>
        <v>45655</v>
      </c>
      <c r="I31" s="42"/>
      <c r="J31" s="43"/>
      <c r="K31" s="145" t="str" cm="1">
        <f t="array" ref="K31">IFERROR(IF(ISBLANK(J31), "",INDEX(Images!$G:$G, AO31)), "")</f>
        <v/>
      </c>
      <c r="L31" s="118"/>
      <c r="M31" s="147" t="str" cm="1">
        <f t="array" ref="M31">IFERROR(INDEX(Images!$B:$B, AN31), "")</f>
        <v/>
      </c>
      <c r="N31" s="46"/>
      <c r="O31" s="68"/>
      <c r="P31" s="44"/>
      <c r="Q31" s="44"/>
      <c r="R31" s="44"/>
      <c r="S31" s="45"/>
      <c r="T31" s="45"/>
      <c r="U31" s="149" t="str" cm="1">
        <f t="array" ref="U31">IFERROR(IF(ISBLANK(T31), "", INDEX(Images!$D:$D, T31+1)), "")</f>
        <v/>
      </c>
      <c r="V31" s="43"/>
      <c r="W31" s="150"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50">
        <f t="shared" si="0"/>
        <v>2</v>
      </c>
      <c r="H32" s="49">
        <f>DATE('Year &amp; Tolerances'!F$1,12,Wertebereiche!L31)</f>
        <v>45656</v>
      </c>
      <c r="I32" s="50"/>
      <c r="J32" s="59"/>
      <c r="K32" s="146" t="str" cm="1">
        <f t="array" ref="K32">IFERROR(IF(ISBLANK(J32), "",INDEX(Images!$G:$G, AO32)), "")</f>
        <v/>
      </c>
      <c r="L32" s="120"/>
      <c r="M32" s="148" t="str" cm="1">
        <f t="array" ref="M32">IFERROR(INDEX(Images!$B:$B, AN32), "")</f>
        <v/>
      </c>
      <c r="N32" s="52"/>
      <c r="O32" s="69"/>
      <c r="P32" s="53"/>
      <c r="Q32" s="53"/>
      <c r="R32" s="53"/>
      <c r="S32" s="59"/>
      <c r="T32" s="59"/>
      <c r="U32" s="151" t="str" cm="1">
        <f t="array" ref="U32">IFERROR(IF(ISBLANK(T32), "", INDEX(Images!$D:$D, T32+1)), "")</f>
        <v/>
      </c>
      <c r="V32" s="51"/>
      <c r="W32" s="152"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41" ht="45" customHeight="1" x14ac:dyDescent="0.65">
      <c r="C33" s="27"/>
      <c r="D33" s="27"/>
      <c r="G33" s="212">
        <f t="shared" si="0"/>
        <v>3</v>
      </c>
      <c r="H33" s="41">
        <f>DATE('Year &amp; Tolerances'!F$1,12,Wertebereiche!L32)</f>
        <v>45657</v>
      </c>
      <c r="I33" s="42"/>
      <c r="J33" s="43"/>
      <c r="K33" s="145" t="str" cm="1">
        <f t="array" ref="K33">IFERROR(IF(ISBLANK(J33), "",INDEX(Images!$G:$G, AO33)), "")</f>
        <v/>
      </c>
      <c r="L33" s="118"/>
      <c r="M33" s="161" t="str" cm="1">
        <f t="array" ref="M33">IFERROR(INDEX(Images!$B:$B, AN33), "")</f>
        <v/>
      </c>
      <c r="N33" s="46"/>
      <c r="O33" s="68"/>
      <c r="P33" s="44"/>
      <c r="Q33" s="44"/>
      <c r="R33" s="44"/>
      <c r="S33" s="45"/>
      <c r="T33" s="45"/>
      <c r="U33" s="149" t="str" cm="1">
        <f t="array" ref="U33">IFERROR(IF(ISBLANK(T33), "", INDEX(Images!$D:$D, T33+1)), "")</f>
        <v/>
      </c>
      <c r="V33" s="57"/>
      <c r="W33" s="150" t="str" cm="1">
        <f t="array" ref="W33">IFERROR(IF(ISBLANK(V33), "", INDEX(Images!$D:$D, V33+1)), "")</f>
        <v/>
      </c>
      <c r="X33" s="70"/>
      <c r="AA33" s="21">
        <v>31</v>
      </c>
      <c r="AB33" s="21" t="e">
        <f>INDEX(Wertebereiche!$T$2:$T$6, MATCH(S33, Wertebereiche!$H$2:$H$6, 0))</f>
        <v>#N/A</v>
      </c>
      <c r="AC33" s="21" t="str">
        <f t="shared" si="1"/>
        <v/>
      </c>
      <c r="AD33" s="21"/>
      <c r="AE33" s="21" t="e">
        <f>INDEX(Wertebereiche!$U$2:$U$6, MATCH(P33, Wertebereiche!$D$2:$D$6, 0))</f>
        <v>#N/A</v>
      </c>
      <c r="AF33" s="21"/>
      <c r="AG33" s="21"/>
      <c r="AH33" s="21"/>
      <c r="AI33" s="21"/>
      <c r="AJ33" s="21"/>
      <c r="AK33" s="21"/>
      <c r="AL33" s="21"/>
      <c r="AM33" s="48"/>
      <c r="AN33" s="71" t="e">
        <f>INDEX(Images!$C$2:$C$8, MATCH(L33, Images!$A$2:$A$8, 0))</f>
        <v>#N/A</v>
      </c>
      <c r="AO33" s="71" t="e">
        <f>INDEX(Images!$H$2:$H$17, MATCH(J33, Images!$F$2:$F$17, 0))</f>
        <v>#N/A</v>
      </c>
    </row>
    <row r="34" spans="3:41" ht="30" customHeight="1" x14ac:dyDescent="0.65">
      <c r="C34" s="27"/>
      <c r="D34" s="27"/>
      <c r="G34" s="65"/>
      <c r="I34" s="29"/>
      <c r="J34" s="29"/>
      <c r="K34" s="29"/>
      <c r="L34" s="29"/>
      <c r="M34" s="29"/>
      <c r="N34" s="29"/>
      <c r="O34" s="62"/>
      <c r="P34" s="100"/>
      <c r="Q34" s="62"/>
      <c r="R34" s="62"/>
      <c r="S34" s="62"/>
      <c r="T34" s="62"/>
      <c r="U34" s="62"/>
      <c r="AA34" s="19" t="s">
        <v>51</v>
      </c>
      <c r="AB34" s="19" t="e" cm="1">
        <f t="array" ref="AB34">ROUND(AVERAGE(IF(ISERROR(AB3:AB33), "", AB3:AB33)), 1)</f>
        <v>#DIV/0!</v>
      </c>
      <c r="AC34" s="19">
        <f>SUM(AC3:AC33)</f>
        <v>0</v>
      </c>
      <c r="AE34" s="19" t="str" cm="1">
        <f t="array" ref="AE34">IFERROR(ROUND(AVERAGE(IF(ISERROR(AE3:AE33), "", AE3:AE33)), 0),"-")</f>
        <v>-</v>
      </c>
    </row>
    <row r="35" spans="3:41" ht="30" customHeight="1" x14ac:dyDescent="0.65">
      <c r="C35" s="27"/>
      <c r="D35" s="27"/>
    </row>
    <row r="36" spans="3:41" ht="30" customHeight="1" x14ac:dyDescent="0.65">
      <c r="C36" s="27"/>
      <c r="D36" s="27"/>
    </row>
    <row r="37" spans="3:41" ht="30" customHeight="1" x14ac:dyDescent="0.65">
      <c r="C37" s="27"/>
      <c r="D37" s="27"/>
    </row>
    <row r="38" spans="3:41" ht="30" customHeight="1" x14ac:dyDescent="0.65">
      <c r="C38" s="27"/>
      <c r="D38" s="27"/>
      <c r="H38" s="64"/>
    </row>
    <row r="39" spans="3:41" ht="30" customHeight="1" x14ac:dyDescent="0.65">
      <c r="C39" s="27"/>
      <c r="D39" s="27"/>
      <c r="G39" s="65"/>
      <c r="H39" s="65"/>
      <c r="I39" s="29"/>
    </row>
    <row r="40" spans="3:41" ht="20.100000000000001" customHeight="1" x14ac:dyDescent="0.65">
      <c r="C40" s="27"/>
      <c r="D40" s="27"/>
    </row>
    <row r="41" spans="3:41" ht="20.100000000000001" customHeight="1" x14ac:dyDescent="0.65">
      <c r="C41" s="27"/>
      <c r="D41" s="27"/>
    </row>
    <row r="42" spans="3:41" ht="20.100000000000001" customHeight="1" x14ac:dyDescent="0.65">
      <c r="C42" s="27"/>
      <c r="D42" s="27"/>
    </row>
    <row r="43" spans="3:41" ht="20.100000000000001" customHeight="1" x14ac:dyDescent="0.65">
      <c r="C43" s="27"/>
      <c r="D43" s="27"/>
    </row>
    <row r="44" spans="3:41" ht="20.100000000000001" customHeight="1" x14ac:dyDescent="0.65">
      <c r="C44" s="27"/>
      <c r="D44" s="27"/>
    </row>
    <row r="45" spans="3:41" ht="20.100000000000001" customHeight="1" x14ac:dyDescent="0.65">
      <c r="C45" s="27"/>
      <c r="D45" s="27"/>
    </row>
    <row r="46" spans="3:41" ht="20.100000000000001" customHeight="1" x14ac:dyDescent="0.65">
      <c r="C46" s="27"/>
      <c r="D46" s="27"/>
      <c r="G46" s="76"/>
      <c r="H46" s="76"/>
      <c r="I46" s="76"/>
      <c r="J46" s="76"/>
      <c r="K46" s="76"/>
      <c r="L46" s="66"/>
    </row>
    <row r="47" spans="3:41" ht="30" customHeight="1" x14ac:dyDescent="0.65">
      <c r="C47" s="27"/>
      <c r="D47" s="27"/>
      <c r="G47" s="37" t="str">
        <f>Wertebereiche!P7</f>
        <v>Average physical condition</v>
      </c>
      <c r="H47" s="37"/>
      <c r="I47" s="37"/>
      <c r="J47" s="37"/>
      <c r="K47" s="37"/>
      <c r="L47" s="58" t="str">
        <f>IFERROR(ROUND(IF(SUM(T3:T33)&gt;0,AVERAGE(T3:T33),""),0),"-")</f>
        <v>-</v>
      </c>
    </row>
    <row r="48" spans="3:41" ht="30" customHeight="1" x14ac:dyDescent="0.65">
      <c r="C48" s="27"/>
      <c r="D48" s="27"/>
      <c r="G48" s="37" t="str">
        <f>Wertebereiche!P8</f>
        <v>Average mental condition</v>
      </c>
      <c r="H48" s="37"/>
      <c r="I48" s="37"/>
      <c r="J48" s="37"/>
      <c r="K48" s="37"/>
      <c r="L48" s="58" t="str">
        <f>IFERROR(ROUND(IF(SUM(V3:V33)&gt;0,AVERAGE(V3:V33),"-"),0),"-")</f>
        <v>-</v>
      </c>
    </row>
    <row r="49" spans="3:23" ht="30" customHeight="1" x14ac:dyDescent="0.65">
      <c r="C49" s="27"/>
      <c r="D49" s="27"/>
      <c r="G49" s="65" t="str">
        <f>Wertebereiche!P12</f>
        <v>Average sleep duration per day in hours</v>
      </c>
      <c r="H49" s="65"/>
      <c r="I49" s="65"/>
      <c r="J49" s="65"/>
      <c r="K49" s="65"/>
      <c r="L49" s="29" t="str">
        <f>IFERROR(AF3, "-")</f>
        <v>-</v>
      </c>
    </row>
    <row r="50" spans="3:23" ht="30" customHeight="1" x14ac:dyDescent="0.65">
      <c r="C50" s="27"/>
      <c r="D50" s="27"/>
      <c r="G50" s="65" t="str">
        <f>Wertebereiche!P14</f>
        <v>Average number of stool per day</v>
      </c>
      <c r="H50" s="65"/>
      <c r="I50" s="65"/>
      <c r="J50" s="65"/>
      <c r="K50" s="65"/>
      <c r="L50" s="29" t="str">
        <f>IFERROR(AG3, "-")</f>
        <v>-</v>
      </c>
    </row>
    <row r="51" spans="3:23" ht="30" customHeight="1" x14ac:dyDescent="0.65">
      <c r="C51" s="27"/>
      <c r="D51" s="27"/>
      <c r="G51" s="65" t="str">
        <f>Wertebereiche!P16</f>
        <v>Number of FMT this month</v>
      </c>
      <c r="H51" s="65"/>
      <c r="I51" s="65"/>
      <c r="J51" s="65"/>
      <c r="L51" s="29">
        <f>COUNTIF(I3:I33,Wertebereiche!B2)</f>
        <v>0</v>
      </c>
      <c r="O51" s="172"/>
      <c r="T51" s="335"/>
      <c r="U51" s="335"/>
      <c r="V51" s="335"/>
      <c r="W51" s="335"/>
    </row>
    <row r="52" spans="3:23" ht="30" customHeight="1" x14ac:dyDescent="0.65">
      <c r="C52" s="27"/>
      <c r="D52" s="27"/>
    </row>
    <row r="53" spans="3:23" ht="30" customHeight="1" x14ac:dyDescent="0.65">
      <c r="C53" s="27"/>
      <c r="D53" s="27"/>
    </row>
    <row r="54" spans="3:23" ht="30" customHeight="1" x14ac:dyDescent="0.65">
      <c r="C54" s="27"/>
      <c r="D54" s="27"/>
    </row>
    <row r="55" spans="3:23" ht="20.100000000000001" customHeight="1" x14ac:dyDescent="0.65">
      <c r="C55" s="27"/>
      <c r="D55" s="27"/>
    </row>
    <row r="56" spans="3:23" ht="20.100000000000001" customHeight="1" x14ac:dyDescent="0.65">
      <c r="C56" s="27"/>
      <c r="D56" s="27"/>
    </row>
    <row r="57" spans="3:23" ht="20.100000000000001" customHeight="1" x14ac:dyDescent="0.65">
      <c r="C57" s="27"/>
      <c r="D57" s="27"/>
    </row>
    <row r="58" spans="3:23" ht="20.100000000000001" customHeight="1" x14ac:dyDescent="0.65">
      <c r="C58" s="27"/>
      <c r="D58" s="27"/>
    </row>
    <row r="59" spans="3:23" ht="20.100000000000001" customHeight="1" x14ac:dyDescent="0.65">
      <c r="C59" s="27"/>
      <c r="D59" s="27"/>
    </row>
    <row r="60" spans="3:23" ht="20.100000000000001" customHeight="1" x14ac:dyDescent="0.65">
      <c r="C60" s="27"/>
      <c r="D60" s="27"/>
    </row>
    <row r="61" spans="3:23" ht="20.100000000000001" customHeight="1" x14ac:dyDescent="0.65">
      <c r="C61" s="27"/>
      <c r="D61" s="27"/>
    </row>
    <row r="62" spans="3:23" ht="20.100000000000001" customHeight="1" x14ac:dyDescent="0.65">
      <c r="C62" s="27"/>
      <c r="D62" s="27"/>
    </row>
    <row r="63" spans="3:23" ht="20.100000000000001" customHeight="1" x14ac:dyDescent="0.65">
      <c r="C63" s="27"/>
      <c r="D63" s="27"/>
    </row>
    <row r="64" spans="3:23"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row r="96" spans="3:4" ht="20.100000000000001" customHeight="1" x14ac:dyDescent="0.65">
      <c r="C96" s="27"/>
      <c r="D96" s="27"/>
    </row>
  </sheetData>
  <sheetProtection algorithmName="SHA-512" hashValue="tDgyB4wlHnBjxnasWUBMT9PEtmH8Iw6eln+zrVWLfCqq99fclv6zE4oIy0Ahyn3Mr+NM8/Cd2JnI+dZYU0rIWA==" saltValue="0LfDCjPBoKnXZElDqI36dQ==" spinCount="100000" sheet="1" objects="1" scenarios="1"/>
  <mergeCells count="13">
    <mergeCell ref="Z4:Z5"/>
    <mergeCell ref="Z7:Z8"/>
    <mergeCell ref="Z10:Z11"/>
    <mergeCell ref="B1:E1"/>
    <mergeCell ref="T51:W51"/>
    <mergeCell ref="J1:K1"/>
    <mergeCell ref="L1:M1"/>
    <mergeCell ref="T1:U1"/>
    <mergeCell ref="V1:W1"/>
    <mergeCell ref="C20:E20"/>
    <mergeCell ref="B12:E13"/>
    <mergeCell ref="C2:E2"/>
    <mergeCell ref="B3:E3"/>
  </mergeCells>
  <dataValidations count="3">
    <dataValidation allowBlank="1" showInputMessage="1" showErrorMessage="1" errorTitle="Eingabefehler" error="Bitte wähle einen Wert aus der Liste aus. Klicke dazu in die Zelle und anschließend auf den Pfeil neben der Zelle um die Liste zu öffnen." sqref="K3:K33 M3:M33 U3:U33" xr:uid="{08C44C39-CCB2-40D7-84F4-DCFF75FBC310}"/>
    <dataValidation allowBlank="1" showInputMessage="1" showErrorMessage="1" errorTitle="EIngabefehler" error="Bitte wähle einen Wert aus der Liste aus. Klicke dazu in die Zelle und anschließend auf den Pfeil neben der Zelle um die Liste zu öffnen." sqref="W3:W33" xr:uid="{9137D5A6-115D-4D6B-8DED-68CFA2743A3F}"/>
    <dataValidation type="list" allowBlank="1" showInputMessage="1" showErrorMessage="1" sqref="I34" xr:uid="{B0F7DDB7-F68B-4DDC-A0BE-BB04511A824E}">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&amp;C&amp;K000000www.gut-and-me.com&amp;R&amp;P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errorTitle="Input error" error="Please select a value from the list. To do this, click on the cell and then on the arrow next to the cell to open the list." xr:uid="{CA476109-4E96-47A0-B160-6D011C100BAE}">
          <x14:formula1>
            <xm:f>Wertebereiche!$E$2:$E$12</xm:f>
          </x14:formula1>
          <xm:sqref>T3:T33 V3:V33</xm:sqref>
        </x14:dataValidation>
        <x14:dataValidation type="list" allowBlank="1" showInputMessage="1" showErrorMessage="1" errorTitle="Input error" error="Please select a value from the list. To do this, click on the cell and then on the arrow next to the cell to open the list." xr:uid="{C5E3A577-42D5-4529-B2FA-BDE3757116C4}">
          <x14:formula1>
            <xm:f>Wertebereiche!$D$2:$D$7</xm:f>
          </x14:formula1>
          <xm:sqref>P3:P33</xm:sqref>
        </x14:dataValidation>
        <x14:dataValidation type="list" allowBlank="1" showInputMessage="1" showErrorMessage="1" errorTitle="Input error" error="Please select a value from the list. To do this, click on the cell and then on the arrow next to the cell to open the list." xr:uid="{11721996-050A-4605-94DB-39DA40A15F65}">
          <x14:formula1>
            <xm:f>Wertebereiche!$H$2:$H$7</xm:f>
          </x14:formula1>
          <xm:sqref>S3:S33</xm:sqref>
        </x14:dataValidation>
        <x14:dataValidation type="list" allowBlank="1" showInputMessage="1" showErrorMessage="1" errorTitle="Input error" error="Please select a value from the list. To do this, click on the cell and then on the arrow next to the cell to open the list." xr:uid="{EFE587A8-C73A-4140-AACA-C18C4A904BBD}">
          <x14:formula1>
            <xm:f>Wertebereiche!$B$2:$B$3</xm:f>
          </x14:formula1>
          <xm:sqref>I3:I33</xm:sqref>
        </x14:dataValidation>
        <x14:dataValidation type="list" allowBlank="1" showInputMessage="1" showErrorMessage="1" errorTitle="Input error" error="Please select a value from the list. To do this, click on the cell and then on the arrow next to the cell to open the list." xr:uid="{A8AB2A56-7624-43B1-BC35-7DD4A0D3E09D}">
          <x14:formula1>
            <xm:f>Wertebereiche!$G$2:$G$5</xm:f>
          </x14:formula1>
          <xm:sqref>R3:R33</xm:sqref>
        </x14:dataValidation>
        <x14:dataValidation type="list" allowBlank="1" showInputMessage="1" showErrorMessage="1" errorTitle="Input error" error="Please select a value from the list. To do this, click on the cell and then on the arrow next to the cell to open the list." xr:uid="{484A5EDF-D111-40FB-AF93-CCDB066548E9}">
          <x14:formula1>
            <xm:f>Wertebereiche!$C$2:$C$23</xm:f>
          </x14:formula1>
          <xm:sqref>N3:N33</xm:sqref>
        </x14:dataValidation>
        <x14:dataValidation type="list" allowBlank="1" showInputMessage="1" showErrorMessage="1" errorTitle="Input error" error="Please select a value from the list. To do this, click on the cell and then on the arrow next to the cell to open the list." xr:uid="{D34F1935-CA94-44C1-8348-141583F8F9CA}">
          <x14:formula1>
            <xm:f>Images!$A$2:$A$9</xm:f>
          </x14:formula1>
          <xm:sqref>L3:L33</xm:sqref>
        </x14:dataValidation>
        <x14:dataValidation type="list" allowBlank="1" showInputMessage="1" showErrorMessage="1" errorTitle="Input error" error="Please select a value from the list. To do this, click on the cell and then on the arrow next to the cell to open the list." xr:uid="{5B37090B-150B-450B-8160-DB6A8C495715}">
          <x14:formula1>
            <xm:f>Images!$F$2:$F$17</xm:f>
          </x14:formula1>
          <xm:sqref>J3:J33</xm:sqref>
        </x14:dataValidation>
        <x14:dataValidation type="list" allowBlank="1" showInputMessage="1" showErrorMessage="1" errorTitle="Input error" error="Please select a value from the list. To do this, click on the cell and then on the arrow next to the cell to open the list." xr:uid="{E2C6E49D-AF30-4EA8-8A2E-206E62A3A943}">
          <x14:formula1>
            <xm:f>Wertebereiche!$F$2:$F$28</xm:f>
          </x14:formula1>
          <xm:sqref>Q3:Q33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BFAD4-DA66-49B2-95AE-C1F01FD49CF1}">
  <sheetPr codeName="Tabelle21">
    <pageSetUpPr autoPageBreaks="0"/>
  </sheetPr>
  <dimension ref="B1:BM64"/>
  <sheetViews>
    <sheetView showGridLines="0" showRowColHeaders="0" zoomScaleNormal="100" zoomScaleSheetLayoutView="100" workbookViewId="0">
      <pane ySplit="1" topLeftCell="A2" activePane="bottomLeft" state="frozen"/>
      <selection activeCell="D1" sqref="D1"/>
      <selection pane="bottomLeft" activeCell="F40" sqref="F40"/>
    </sheetView>
  </sheetViews>
  <sheetFormatPr baseColWidth="10" defaultColWidth="11.42578125" defaultRowHeight="30" customHeight="1" x14ac:dyDescent="0.25"/>
  <cols>
    <col min="1" max="1" width="8.42578125" style="34" customWidth="1"/>
    <col min="2" max="5" width="2.7109375" style="34" customWidth="1"/>
    <col min="6" max="6" width="5" style="29" customWidth="1"/>
    <col min="7" max="7" width="11.28515625" style="29" customWidth="1"/>
    <col min="8" max="8" width="5.5703125" style="62" customWidth="1"/>
    <col min="9" max="9" width="14.140625" style="34" customWidth="1"/>
    <col min="10" max="10" width="5" style="34" customWidth="1"/>
    <col min="11" max="11" width="8.42578125" style="34" customWidth="1"/>
    <col min="12" max="12" width="5" style="34" customWidth="1"/>
    <col min="13" max="13" width="11.42578125" style="34" customWidth="1"/>
    <col min="14" max="14" width="29.5703125" style="34" customWidth="1"/>
    <col min="15" max="15" width="10.7109375" style="19" customWidth="1"/>
    <col min="16" max="18" width="10.140625" style="34" customWidth="1"/>
    <col min="19" max="19" width="6.28515625" style="34" customWidth="1"/>
    <col min="20" max="20" width="4.5703125" style="34" customWidth="1"/>
    <col min="21" max="21" width="6.28515625" style="34" customWidth="1"/>
    <col min="22" max="22" width="4.5703125" style="34" customWidth="1"/>
    <col min="23" max="23" width="29.5703125" style="34" customWidth="1"/>
    <col min="24" max="24" width="6.42578125" style="34" customWidth="1"/>
    <col min="25" max="25" width="30.5703125" style="29" hidden="1" customWidth="1"/>
    <col min="26" max="38" width="19.7109375" style="19" hidden="1" customWidth="1"/>
    <col min="39" max="40" width="11.42578125" hidden="1" customWidth="1"/>
    <col min="41" max="58" width="15.7109375" style="19" hidden="1" customWidth="1"/>
    <col min="59" max="59" width="27.140625" style="19" hidden="1" customWidth="1"/>
    <col min="60" max="62" width="19.7109375" style="19" hidden="1" customWidth="1"/>
    <col min="63" max="63" width="24" style="34" hidden="1" customWidth="1"/>
    <col min="64" max="65" width="11.42578125" style="29" hidden="1" customWidth="1"/>
    <col min="66" max="66" width="11.42578125" style="34" customWidth="1"/>
    <col min="67" max="16384" width="11.42578125" style="34"/>
  </cols>
  <sheetData>
    <row r="1" spans="2:65" ht="30" customHeight="1" x14ac:dyDescent="0.65">
      <c r="B1" s="27"/>
      <c r="C1" s="27"/>
      <c r="E1" s="28"/>
      <c r="F1" s="331" t="str">
        <f>Wertebereiche!P26</f>
        <v>Annual statistics</v>
      </c>
      <c r="G1" s="331"/>
      <c r="H1" s="331"/>
      <c r="I1" s="331"/>
      <c r="J1" s="331"/>
      <c r="K1" s="331"/>
      <c r="L1" s="331"/>
      <c r="M1" s="331"/>
      <c r="N1" s="331"/>
      <c r="O1" s="331"/>
      <c r="P1" s="331"/>
      <c r="Q1" s="331"/>
      <c r="R1" s="331"/>
      <c r="S1" s="331"/>
      <c r="T1" s="331"/>
      <c r="U1" s="331"/>
      <c r="V1" s="331"/>
      <c r="W1" s="331"/>
      <c r="Z1" s="340" t="str">
        <f>Wertebereiche!A13</f>
        <v>Physical condition</v>
      </c>
      <c r="AA1" s="341"/>
      <c r="AB1" s="340" t="str">
        <f>Wertebereiche!A12</f>
        <v>Mental condition</v>
      </c>
      <c r="AC1" s="342"/>
      <c r="AD1" s="340" t="str">
        <f>Wertebereiche!D1</f>
        <v>Symptoms severity </v>
      </c>
      <c r="AE1" s="341"/>
      <c r="AF1" s="340" t="str">
        <f>Wertebereiche!A11</f>
        <v>Stress</v>
      </c>
      <c r="AG1" s="341"/>
      <c r="AH1" s="340" t="s">
        <v>56</v>
      </c>
      <c r="AI1" s="341"/>
      <c r="AJ1" s="340" t="s">
        <v>57</v>
      </c>
      <c r="AK1" s="341"/>
      <c r="AL1" s="258" t="s">
        <v>43</v>
      </c>
      <c r="AM1" s="259" t="s">
        <v>309</v>
      </c>
      <c r="AN1" s="272"/>
      <c r="AO1" s="336" t="str">
        <f>Wertebereiche!P17</f>
        <v>None, Type 1 or Type 2</v>
      </c>
      <c r="AP1" s="337"/>
      <c r="AQ1" s="336" t="str">
        <f>Wertebereiche!P18</f>
        <v>Type 3  or Type 4</v>
      </c>
      <c r="AR1" s="337"/>
      <c r="AS1" s="336" t="str">
        <f>Wertebereiche!P19</f>
        <v>Type 5 - Type 7 or mushy</v>
      </c>
      <c r="AT1" s="337"/>
      <c r="AU1" s="336" t="str">
        <f>Wertebereiche!P20</f>
        <v>Slippery, soft, sticky</v>
      </c>
      <c r="AV1" s="337"/>
      <c r="AW1" s="336" t="str">
        <f>Wertebereiche!P21</f>
        <v>Slimy</v>
      </c>
      <c r="AX1" s="337"/>
      <c r="AY1" s="336" t="str">
        <f>Wertebereiche!P22</f>
        <v>Greasy</v>
      </c>
      <c r="AZ1" s="337"/>
      <c r="BA1" s="336" t="str">
        <f>Wertebereiche!P23</f>
        <v>Pen-shaped</v>
      </c>
      <c r="BB1" s="337"/>
      <c r="BC1" s="336" t="str">
        <f>Wertebereiche!P24</f>
        <v>Bloody</v>
      </c>
      <c r="BD1" s="337"/>
      <c r="BE1" s="336" t="str">
        <f>Wertebereiche!P25</f>
        <v>Other</v>
      </c>
      <c r="BF1" s="337"/>
      <c r="BG1" s="18"/>
      <c r="BH1" s="18"/>
      <c r="BI1" s="18" t="s">
        <v>58</v>
      </c>
      <c r="BJ1" s="18" t="s">
        <v>48</v>
      </c>
      <c r="BK1" s="35" t="s">
        <v>59</v>
      </c>
      <c r="BL1" s="18" t="s">
        <v>49</v>
      </c>
      <c r="BM1" s="18" t="s">
        <v>50</v>
      </c>
    </row>
    <row r="2" spans="2:65" ht="30" customHeight="1" x14ac:dyDescent="0.65">
      <c r="B2" s="27"/>
      <c r="C2" s="27"/>
      <c r="I2" s="29"/>
      <c r="J2" s="29"/>
      <c r="K2" s="29"/>
      <c r="L2" s="29"/>
      <c r="M2" s="29"/>
      <c r="N2" s="62"/>
      <c r="O2" s="100"/>
      <c r="P2" s="62"/>
      <c r="Q2" s="62"/>
      <c r="R2" s="62"/>
      <c r="S2" s="62"/>
      <c r="T2" s="62"/>
      <c r="Y2" s="137" t="str">
        <f>LEFT(TEXT(Jan!B1,"MMMM"),3)</f>
        <v>Jan</v>
      </c>
      <c r="Z2" s="260" t="str">
        <f>Jan!L47</f>
        <v>-</v>
      </c>
      <c r="AA2" s="262">
        <f ca="1">IFERROR(IF(ISNA(VLOOKUP('Year &amp; Tolerances'!D$11,Wertebereiche!V$2:V2,1,FALSE)),"Out",IF(YEAR(NOW())&gt;'Year &amp; Tolerances'!D$8,IF(Z2,Z2,0),IF(MONTH(TODAY())&gt;ROW()-2,IF(Z2,Z2,0),"Out"))),0)</f>
        <v>0</v>
      </c>
      <c r="AB2" s="260" t="str">
        <f>Jan!L48</f>
        <v>-</v>
      </c>
      <c r="AC2" s="19">
        <f ca="1">IFERROR(IF(ISNA(VLOOKUP('Year &amp; Tolerances'!D$11,Wertebereiche!V$2:V2,1,FALSE)),"Out",IF(YEAR(NOW())&gt;'Year &amp; Tolerances'!D$8,IF(AB2,AB2,0),IF(MONTH(TODAY())&gt;ROW()-2,IF(AB2,AB2,0),"Out"))),0)</f>
        <v>0</v>
      </c>
      <c r="AD2" s="260" t="str">
        <f>Jan!AE34</f>
        <v>-</v>
      </c>
      <c r="AE2" s="262">
        <f ca="1">IFERROR(IF(ISNA(VLOOKUP('Year &amp; Tolerances'!D$11,Wertebereiche!V$2:V2,1,FALSE)),"Out",IF(YEAR(NOW())&gt;'Year &amp; Tolerances'!D$8,IF(AD2,AD2,0),IF(MONTH(TODAY())&gt;ROW()-2,IF(AD2,AD2,0),"Out"))),0)</f>
        <v>0</v>
      </c>
      <c r="AF2" s="260" t="str">
        <f>IFERROR(Jan!AB34,"-")</f>
        <v>-</v>
      </c>
      <c r="AG2" s="262">
        <f ca="1">IFERROR(IF(ISNA(VLOOKUP('Year &amp; Tolerances'!D$11,Wertebereiche!V$2:V2,1,FALSE)),"Out",IF(YEAR(NOW())&gt;'Year &amp; Tolerances'!D$8,IF(AF2,AF2,0),IF(MONTH(TODAY())&gt;ROW()-2,IF(AF2,AF2,0),"Out"))),0)</f>
        <v>0</v>
      </c>
      <c r="AH2" s="261" t="str">
        <f>Jan!L49</f>
        <v>-</v>
      </c>
      <c r="AI2" s="262">
        <f ca="1">IFERROR(IF(ISNA(VLOOKUP('Year &amp; Tolerances'!D$11,Wertebereiche!V$2:V2,1,FALSE)),"Out",IF(YEAR(NOW())&gt;'Year &amp; Tolerances'!D$8,IF(AH2,AH2,0),IF(MONTH(TODAY())&gt;ROW()-2,IF(AH2,AH2,0),"Out"))),0)</f>
        <v>0</v>
      </c>
      <c r="AJ2" s="261" t="str">
        <f>Jan!L50</f>
        <v>-</v>
      </c>
      <c r="AK2" s="262">
        <f ca="1">IFERROR(IF(ISNA(VLOOKUP('Year &amp; Tolerances'!D$11,Wertebereiche!V$2:V2,1,FALSE)),"Out",IF(YEAR(NOW())&gt;'Year &amp; Tolerances'!D$8,IF(AJ2,AJ2,0),IF(MONTH(TODAY())&gt;ROW()-2,IF(AJ2,AJ2,0),"Out"))),0)</f>
        <v>0</v>
      </c>
      <c r="AL2" s="261" t="b">
        <f>Jan!AH3</f>
        <v>0</v>
      </c>
      <c r="AM2" s="267">
        <f ca="1">IFERROR(IF(ISNA(VLOOKUP('Year &amp; Tolerances'!D$11,Wertebereiche!V$2:V2,1,FALSE)),"Out",IF(YEAR(NOW())&gt;'Year &amp; Tolerances'!D$8,IF(AL2,AL2,0),IF(MONTH(TODAY())&gt;ROW()-2,IF(AL2,AL2,0),"Out"))),0)</f>
        <v>0</v>
      </c>
      <c r="AN2" s="172"/>
      <c r="AO2" s="261">
        <f>Jan!AK3</f>
        <v>0</v>
      </c>
      <c r="AP2" s="262">
        <f ca="1">IFERROR(IF(ISNA(VLOOKUP('Year &amp; Tolerances'!D$11,Wertebereiche!V$2:V2,1,FALSE)),"Out",IF(YEAR(NOW())&gt;'Year &amp; Tolerances'!D$8,IF(AO2,AO2,0),IF(MONTH(TODAY())&gt;ROW()-2,IF(AO2,AO2,0),"Out"))),0)</f>
        <v>0</v>
      </c>
      <c r="AQ2" s="261">
        <f>Jan!AK4</f>
        <v>0</v>
      </c>
      <c r="AR2" s="262">
        <f ca="1">IFERROR(IF(ISNA(VLOOKUP('Year &amp; Tolerances'!D$11,Wertebereiche!V$2:V2,1,FALSE)),"Out",IF(YEAR(NOW())&gt;'Year &amp; Tolerances'!D$8,IF(AQ2,AQ2,0),IF(MONTH(TODAY())&gt;ROW()-2,IF(AQ2,AQ2,0),"Out"))),0)</f>
        <v>0</v>
      </c>
      <c r="AS2" s="261">
        <f>Jan!AK5</f>
        <v>0</v>
      </c>
      <c r="AT2" s="262">
        <f ca="1">IFERROR(IF(ISNA(VLOOKUP('Year &amp; Tolerances'!D$11,Wertebereiche!V$2:V2,1,FALSE)),"Out",IF(YEAR(NOW())&gt;'Year &amp; Tolerances'!D$8,IF(AS2,AS2,0),IF(MONTH(TODAY())&gt;ROW()-2,IF(AS2,AS2,0),"Out"))),0)</f>
        <v>0</v>
      </c>
      <c r="AU2" s="261">
        <f>Jan!AK6</f>
        <v>0</v>
      </c>
      <c r="AV2" s="262">
        <f ca="1">IFERROR(IF(ISNA(VLOOKUP('Year &amp; Tolerances'!D$11,Wertebereiche!V$2:V2,1,FALSE)),"Out",IF(YEAR(NOW())&gt;'Year &amp; Tolerances'!D$8,IF(AU2,AU2,0),IF(MONTH(TODAY())&gt;ROW()-2,IF(AU2,AU2,0),"Out"))),0)</f>
        <v>0</v>
      </c>
      <c r="AW2" s="261">
        <f>Jan!AK7</f>
        <v>0</v>
      </c>
      <c r="AX2" s="262">
        <f ca="1">IFERROR(IF(ISNA(VLOOKUP('Year &amp; Tolerances'!D$11,Wertebereiche!V$2:V2,1,FALSE)),"Out",IF(YEAR(NOW())&gt;'Year &amp; Tolerances'!D$8,IF(AW2,AW2,0),IF(MONTH(TODAY())&gt;ROW()-2,IF(AW2,AW2,0),"Out"))),0)</f>
        <v>0</v>
      </c>
      <c r="AY2" s="261">
        <f>Jan!AK8</f>
        <v>0</v>
      </c>
      <c r="AZ2" s="262">
        <f ca="1">IFERROR(IF(ISNA(VLOOKUP('Year &amp; Tolerances'!D$11,Wertebereiche!V$2:V2,1,FALSE)),"Out",IF(YEAR(NOW())&gt;'Year &amp; Tolerances'!D$8,IF(AY2,AY2,0),IF(MONTH(TODAY())&gt;ROW()-2,IF(AY2,AY2,0),"Out"))),0)</f>
        <v>0</v>
      </c>
      <c r="BA2" s="261">
        <f>Jan!AK9</f>
        <v>0</v>
      </c>
      <c r="BB2" s="262">
        <f ca="1">IFERROR(IF(ISNA(VLOOKUP('Year &amp; Tolerances'!D$11,Wertebereiche!V$2:V2,1,FALSE)),"Out",IF(YEAR(NOW())&gt;'Year &amp; Tolerances'!D$8,IF(BA2,BA2,0),IF(MONTH(TODAY())&gt;ROW()-2,IF(BA2,BA2,0),"Out"))),0)</f>
        <v>0</v>
      </c>
      <c r="BC2" s="261">
        <f>Jan!AK10</f>
        <v>0</v>
      </c>
      <c r="BD2" s="262">
        <f ca="1">IFERROR(IF(ISNA(VLOOKUP('Year &amp; Tolerances'!D$11,Wertebereiche!V$2:V2,1,FALSE)),"Out",IF(YEAR(NOW())&gt;'Year &amp; Tolerances'!D$8,IF(BC2,BC2,0),IF(MONTH(TODAY())&gt;ROW()-2,IF(BC2,BC2,0),"Out"))),0)</f>
        <v>0</v>
      </c>
      <c r="BE2" s="261">
        <f>Jan!AK11</f>
        <v>0</v>
      </c>
      <c r="BF2" s="262">
        <f ca="1">IFERROR(IF(ISNA(VLOOKUP('Year &amp; Tolerances'!D$11,Wertebereiche!V$2:V2,1,FALSE)),"Out",IF(YEAR(NOW())&gt;'Year &amp; Tolerances'!D$8,IF(BE2,BE2,0),IF(MONTH(TODAY())&gt;ROW()-2,IF(BE2,BE2,0),"Out"))),0)</f>
        <v>0</v>
      </c>
      <c r="BG2" s="270" t="str">
        <f>Wertebereiche!P17</f>
        <v>None, Type 1 or Type 2</v>
      </c>
      <c r="BH2" s="271">
        <f ca="1">AP15</f>
        <v>0</v>
      </c>
      <c r="BI2" s="19">
        <f>SUM(Jan!AK3, Feb!AK3, Mar!AK3, Apr!AK3, May!AK3, Jun!AK3, Jul!AK3, Aug!AK3, Sep!AK3, Oct!AK3, Nov!AK3, Dec!AK3)</f>
        <v>0</v>
      </c>
      <c r="BK2" s="29" t="str">
        <f>Wertebereiche!P73&amp;" "&amp;'Year &amp; Tolerances'!D8&amp;"*"</f>
        <v>Condition &amp; Stress 2024*</v>
      </c>
    </row>
    <row r="3" spans="2:65" ht="30" customHeight="1" x14ac:dyDescent="0.65">
      <c r="B3" s="27"/>
      <c r="C3" s="27"/>
      <c r="Y3" s="137" t="str">
        <f>LEFT(TEXT(Feb!B1,"MMMM"),3)</f>
        <v>Feb</v>
      </c>
      <c r="Z3" s="260" t="str">
        <f>Feb!L45</f>
        <v>-</v>
      </c>
      <c r="AA3" s="262">
        <f ca="1">IFERROR(IF(ISNA(VLOOKUP('Year &amp; Tolerances'!D$11,Wertebereiche!V$2:V3,1,FALSE)),"Out",IF(YEAR(NOW())&gt;'Year &amp; Tolerances'!D$8,IF(Z3,Z3,0),IF(MONTH(TODAY())&gt;ROW()-2,IF(Z3,Z3,0),"Out"))),0)</f>
        <v>0</v>
      </c>
      <c r="AB3" s="261" t="str">
        <f>Feb!L46</f>
        <v>-</v>
      </c>
      <c r="AC3" s="19">
        <f ca="1">IFERROR(IF(ISNA(VLOOKUP('Year &amp; Tolerances'!D$11,Wertebereiche!V$2:V3,1,FALSE)),"Out",IF(YEAR(NOW())&gt;'Year &amp; Tolerances'!D$8,IF(AB3,AB3,0),IF(MONTH(TODAY())&gt;ROW()-2,IF(AB3,AB3,0),"Out"))),0)</f>
        <v>0</v>
      </c>
      <c r="AD3" s="261" t="str">
        <f>Feb!AE32</f>
        <v>-</v>
      </c>
      <c r="AE3" s="262">
        <f ca="1">IFERROR(IF(ISNA(VLOOKUP('Year &amp; Tolerances'!D$11,Wertebereiche!V$2:V3,1,FALSE)),"Out",IF(YEAR(NOW())&gt;'Year &amp; Tolerances'!D$8,IF(AD3,AD3,0),IF(MONTH(TODAY())&gt;ROW()-2,IF(AD3,AD3,0),"Out"))),0)</f>
        <v>0</v>
      </c>
      <c r="AF3" s="261" t="str">
        <f>IFERROR(Feb!AB32,"-")</f>
        <v>-</v>
      </c>
      <c r="AG3" s="262">
        <f ca="1">IFERROR(IF(ISNA(VLOOKUP('Year &amp; Tolerances'!D$11,Wertebereiche!V$2:V3,1,FALSE)),"Out",IF(YEAR(NOW())&gt;'Year &amp; Tolerances'!D$8,IF(AF3,AF3,0),IF(MONTH(TODAY())&gt;ROW()-2,IF(AF3,AF3,0),"Out"))),0)</f>
        <v>0</v>
      </c>
      <c r="AH3" s="261" t="str">
        <f>Feb!L47</f>
        <v>-</v>
      </c>
      <c r="AI3" s="262">
        <f ca="1">IFERROR(IF(ISNA(VLOOKUP('Year &amp; Tolerances'!D$11,Wertebereiche!V$2:V3,1,FALSE)),"Out",IF(YEAR(NOW())&gt;'Year &amp; Tolerances'!D$8,IF(AH3,AH3,0),IF(MONTH(TODAY())&gt;ROW()-2,IF(AH3,AH3,0),"Out"))),0)</f>
        <v>0</v>
      </c>
      <c r="AJ3" s="261" t="str">
        <f>Feb!L48</f>
        <v>-</v>
      </c>
      <c r="AK3" s="262">
        <f ca="1">IFERROR(IF(ISNA(VLOOKUP('Year &amp; Tolerances'!D$11,Wertebereiche!V$2:V3,1,FALSE)),"Out",IF(YEAR(NOW())&gt;'Year &amp; Tolerances'!D$8,IF(AJ3,AJ3,0),IF(MONTH(TODAY())&gt;ROW()-2,IF(AJ3,AJ3,0),"Out"))),0)</f>
        <v>0</v>
      </c>
      <c r="AL3" s="261" t="b">
        <f>Feb!AH3</f>
        <v>0</v>
      </c>
      <c r="AM3" s="267">
        <f ca="1">IFERROR(IF(ISNA(VLOOKUP('Year &amp; Tolerances'!D$11,Wertebereiche!V$2:V3,1,FALSE)),"Out",IF(YEAR(NOW())&gt;'Year &amp; Tolerances'!D$8,IF(AL3,AL3,0),IF(MONTH(TODAY())&gt;ROW()-2,IF(AL3,AL3,0),"Out"))),0)</f>
        <v>0</v>
      </c>
      <c r="AN3" s="172"/>
      <c r="AO3" s="261">
        <f>Feb!AK3</f>
        <v>0</v>
      </c>
      <c r="AP3" s="262">
        <f ca="1">IFERROR(IF(ISNA(VLOOKUP('Year &amp; Tolerances'!D$11,Wertebereiche!V$2:V3,1,FALSE)),"Out",IF(YEAR(NOW())&gt;'Year &amp; Tolerances'!D$8,IF(AO3,AO3,0),IF(MONTH(TODAY())&gt;ROW()-2,IF(AO3,AO3,0),"Out"))),0)</f>
        <v>0</v>
      </c>
      <c r="AQ3" s="261">
        <f>Feb!AK4</f>
        <v>0</v>
      </c>
      <c r="AR3" s="262">
        <f ca="1">IFERROR(IF(ISNA(VLOOKUP('Year &amp; Tolerances'!D$11,Wertebereiche!V$2:V3,1,FALSE)),"Out",IF(YEAR(NOW())&gt;'Year &amp; Tolerances'!D$8,IF(AQ3,AQ3,0),IF(MONTH(TODAY())&gt;ROW()-2,IF(AQ3,AQ3,0),"Out"))),0)</f>
        <v>0</v>
      </c>
      <c r="AS3" s="261">
        <f>Feb!AK5</f>
        <v>0</v>
      </c>
      <c r="AT3" s="262">
        <f ca="1">IFERROR(IF(ISNA(VLOOKUP('Year &amp; Tolerances'!D$11,Wertebereiche!V$2:V3,1,FALSE)),"Out",IF(YEAR(NOW())&gt;'Year &amp; Tolerances'!D$8,IF(AS3,AS3,0),IF(MONTH(TODAY())&gt;ROW()-2,IF(AS3,AS3,0),"Out"))),0)</f>
        <v>0</v>
      </c>
      <c r="AU3" s="261">
        <f>Feb!AK6</f>
        <v>0</v>
      </c>
      <c r="AV3" s="262">
        <f ca="1">IFERROR(IF(ISNA(VLOOKUP('Year &amp; Tolerances'!D$11,Wertebereiche!V$2:V3,1,FALSE)),"Out",IF(YEAR(NOW())&gt;'Year &amp; Tolerances'!D$8,IF(AU3,AU3,0),IF(MONTH(TODAY())&gt;ROW()-2,IF(AU3,AU3,0),"Out"))),0)</f>
        <v>0</v>
      </c>
      <c r="AW3" s="261">
        <f>Feb!AK7</f>
        <v>0</v>
      </c>
      <c r="AX3" s="262">
        <f ca="1">IFERROR(IF(ISNA(VLOOKUP('Year &amp; Tolerances'!D$11,Wertebereiche!V$2:V3,1,FALSE)),"Out",IF(YEAR(NOW())&gt;'Year &amp; Tolerances'!D$8,IF(AW3,AW3,0),IF(MONTH(TODAY())&gt;ROW()-2,IF(AW3,AW3,0),"Out"))),0)</f>
        <v>0</v>
      </c>
      <c r="AY3" s="261">
        <f>Feb!AK8</f>
        <v>0</v>
      </c>
      <c r="AZ3" s="262">
        <f ca="1">IFERROR(IF(ISNA(VLOOKUP('Year &amp; Tolerances'!D$11,Wertebereiche!V$2:V3,1,FALSE)),"Out",IF(YEAR(NOW())&gt;'Year &amp; Tolerances'!D$8,IF(AY3,AY3,0),IF(MONTH(TODAY())&gt;ROW()-2,IF(AY3,AY3,0),"Out"))),0)</f>
        <v>0</v>
      </c>
      <c r="BA3" s="261">
        <f>Feb!AK9</f>
        <v>0</v>
      </c>
      <c r="BB3" s="262">
        <f ca="1">IFERROR(IF(ISNA(VLOOKUP('Year &amp; Tolerances'!D$11,Wertebereiche!V$2:V3,1,FALSE)),"Out",IF(YEAR(NOW())&gt;'Year &amp; Tolerances'!D$8,IF(BA3,BA3,0),IF(MONTH(TODAY())&gt;ROW()-2,IF(BA3,BA3,0),"Out"))),0)</f>
        <v>0</v>
      </c>
      <c r="BC3" s="261">
        <f>Feb!AK10</f>
        <v>0</v>
      </c>
      <c r="BD3" s="262">
        <f ca="1">IFERROR(IF(ISNA(VLOOKUP('Year &amp; Tolerances'!D$11,Wertebereiche!V$2:V3,1,FALSE)),"Out",IF(YEAR(NOW())&gt;'Year &amp; Tolerances'!D$8,IF(BC3,BC3,0),IF(MONTH(TODAY())&gt;ROW()-2,IF(BC3,BC3,0),"Out"))),0)</f>
        <v>0</v>
      </c>
      <c r="BE3" s="261">
        <f>Feb!AK11</f>
        <v>0</v>
      </c>
      <c r="BF3" s="262">
        <f ca="1">IFERROR(IF(ISNA(VLOOKUP('Year &amp; Tolerances'!D$11,Wertebereiche!V$2:V3,1,FALSE)),"Out",IF(YEAR(NOW())&gt;'Year &amp; Tolerances'!D$8,IF(BE3,BE3,0),IF(MONTH(TODAY())&gt;ROW()-2,IF(BE3,BE3,0),"Out"))),0)</f>
        <v>0</v>
      </c>
      <c r="BG3" s="261" t="str">
        <f>Wertebereiche!P18</f>
        <v>Type 3  or Type 4</v>
      </c>
      <c r="BH3" s="262">
        <f ca="1">AR15</f>
        <v>0</v>
      </c>
      <c r="BI3" s="19">
        <f>SUM(Jan!AK4, Feb!AK4, Mar!AK4, Apr!AK4, May!AK4, Jun!AK4, Jul!AK4, Aug!AK4, Sep!AK4, Oct!AK4, Nov!AK4, Dec!AK4)</f>
        <v>0</v>
      </c>
      <c r="BK3" s="29" t="str">
        <f>Wertebereiche!P74&amp;" "&amp;'Year &amp; Tolerances'!D8&amp;"*"</f>
        <v>Number of Bowel Movements 2024*</v>
      </c>
    </row>
    <row r="4" spans="2:65" ht="30" customHeight="1" x14ac:dyDescent="0.65">
      <c r="B4" s="27"/>
      <c r="C4" s="27"/>
      <c r="Y4" s="29" t="str">
        <f>LEFT(TEXT(Mar!B1,"MMMM"),3)</f>
        <v>Mär</v>
      </c>
      <c r="Z4" s="261" t="str">
        <f>Mar!L47</f>
        <v>-</v>
      </c>
      <c r="AA4" s="262">
        <f ca="1">IFERROR(IF(ISNA(VLOOKUP('Year &amp; Tolerances'!D$11,Wertebereiche!V$2:V4,1,FALSE)),"Out",IF(YEAR(NOW())&gt;'Year &amp; Tolerances'!D$8,IF(Z4,Z4,0),IF(MONTH(TODAY())&gt;ROW()-2,IF(Z4,Z4,0),"Out"))),0)</f>
        <v>0</v>
      </c>
      <c r="AB4" s="261" t="str">
        <f>Mar!L48</f>
        <v>-</v>
      </c>
      <c r="AC4" s="19">
        <f ca="1">IFERROR(IF(ISNA(VLOOKUP('Year &amp; Tolerances'!D$11,Wertebereiche!V$2:V4,1,FALSE)),"Out",IF(YEAR(NOW())&gt;'Year &amp; Tolerances'!D$8,IF(AB4,AB4,0),IF(MONTH(TODAY())&gt;ROW()-2,IF(AB4,AB4,0),"Out"))),0)</f>
        <v>0</v>
      </c>
      <c r="AD4" s="261" t="str">
        <f>Mar!AE34</f>
        <v>-</v>
      </c>
      <c r="AE4" s="262">
        <f ca="1">IFERROR(IF(ISNA(VLOOKUP('Year &amp; Tolerances'!D$11,Wertebereiche!V$2:V4,1,FALSE)),"Out",IF(YEAR(NOW())&gt;'Year &amp; Tolerances'!D$8,IF(AD4,AD4,0),IF(MONTH(TODAY())&gt;ROW()-2,IF(AD4,AD4,0),"Out"))),0)</f>
        <v>0</v>
      </c>
      <c r="AF4" s="261" t="str">
        <f>IFERROR(Mar!AB34,"-")</f>
        <v>-</v>
      </c>
      <c r="AG4" s="262">
        <f ca="1">IFERROR(IF(ISNA(VLOOKUP('Year &amp; Tolerances'!D$11,Wertebereiche!V$2:V4,1,FALSE)),"Out",IF(YEAR(NOW())&gt;'Year &amp; Tolerances'!D$8,IF(AF4,AF4,0),IF(MONTH(TODAY())&gt;ROW()-2,IF(AF4,AF4,0),"Out"))),0)</f>
        <v>0</v>
      </c>
      <c r="AH4" s="261" t="str">
        <f>Mar!L49</f>
        <v>-</v>
      </c>
      <c r="AI4" s="262">
        <f ca="1">IFERROR(IF(ISNA(VLOOKUP('Year &amp; Tolerances'!D$11,Wertebereiche!V$2:V4,1,FALSE)),"Out",IF(YEAR(NOW())&gt;'Year &amp; Tolerances'!D$8,IF(AH4,AH4,0),IF(MONTH(TODAY())&gt;ROW()-2,IF(AH4,AH4,0),"Out"))),0)</f>
        <v>0</v>
      </c>
      <c r="AJ4" s="261" t="str">
        <f>Mar!L50</f>
        <v>-</v>
      </c>
      <c r="AK4" s="262">
        <f ca="1">IFERROR(IF(ISNA(VLOOKUP('Year &amp; Tolerances'!D$11,Wertebereiche!V$2:V4,1,FALSE)),"Out",IF(YEAR(NOW())&gt;'Year &amp; Tolerances'!D$8,IF(AJ4,AJ4,0),IF(MONTH(TODAY())&gt;ROW()-2,IF(AJ4,AJ4,0),"Out"))),0)</f>
        <v>0</v>
      </c>
      <c r="AL4" s="261" t="b">
        <f>Mar!AH3</f>
        <v>0</v>
      </c>
      <c r="AM4" s="267">
        <f ca="1">IFERROR(IF(ISNA(VLOOKUP('Year &amp; Tolerances'!D$11,Wertebereiche!V$2:V4,1,FALSE)),"Out",IF(YEAR(NOW())&gt;'Year &amp; Tolerances'!D$8,IF(AL4,AL4,0),IF(MONTH(TODAY())&gt;ROW()-2,IF(AL4,AL4,0),"Out"))),0)</f>
        <v>0</v>
      </c>
      <c r="AN4" s="172"/>
      <c r="AO4" s="261">
        <f>Mar!AK3</f>
        <v>0</v>
      </c>
      <c r="AP4" s="262">
        <f ca="1">IFERROR(IF(ISNA(VLOOKUP('Year &amp; Tolerances'!D$11,Wertebereiche!V$2:V4,1,FALSE)),"Out",IF(YEAR(NOW())&gt;'Year &amp; Tolerances'!D$8,IF(AO4,AO4,0),IF(MONTH(TODAY())&gt;ROW()-2,IF(AO4,AO4,0),"Out"))),0)</f>
        <v>0</v>
      </c>
      <c r="AQ4" s="261">
        <f>Mar!AK4</f>
        <v>0</v>
      </c>
      <c r="AR4" s="262">
        <f ca="1">IFERROR(IF(ISNA(VLOOKUP('Year &amp; Tolerances'!D$11,Wertebereiche!V$2:V4,1,FALSE)),"Out",IF(YEAR(NOW())&gt;'Year &amp; Tolerances'!D$8,IF(AQ4,AQ4,0),IF(MONTH(TODAY())&gt;ROW()-2,IF(AQ4,AQ4,0),"Out"))),0)</f>
        <v>0</v>
      </c>
      <c r="AS4" s="261">
        <f>Mar!AK5</f>
        <v>0</v>
      </c>
      <c r="AT4" s="262">
        <f ca="1">IFERROR(IF(ISNA(VLOOKUP('Year &amp; Tolerances'!D$11,Wertebereiche!V$2:V4,1,FALSE)),"Out",IF(YEAR(NOW())&gt;'Year &amp; Tolerances'!D$8,IF(AS4,AS4,0),IF(MONTH(TODAY())&gt;ROW()-2,IF(AS4,AS4,0),"Out"))),0)</f>
        <v>0</v>
      </c>
      <c r="AU4" s="261">
        <f>Mar!AK6</f>
        <v>0</v>
      </c>
      <c r="AV4" s="262">
        <f ca="1">IFERROR(IF(ISNA(VLOOKUP('Year &amp; Tolerances'!D$11,Wertebereiche!V$2:V4,1,FALSE)),"Out",IF(YEAR(NOW())&gt;'Year &amp; Tolerances'!D$8,IF(AU4,AU4,0),IF(MONTH(TODAY())&gt;ROW()-2,IF(AU4,AU4,0),"Out"))),0)</f>
        <v>0</v>
      </c>
      <c r="AW4" s="261">
        <f>Mar!AK7</f>
        <v>0</v>
      </c>
      <c r="AX4" s="262">
        <f ca="1">IFERROR(IF(ISNA(VLOOKUP('Year &amp; Tolerances'!D$11,Wertebereiche!V$2:V4,1,FALSE)),"Out",IF(YEAR(NOW())&gt;'Year &amp; Tolerances'!D$8,IF(AW4,AW4,0),IF(MONTH(TODAY())&gt;ROW()-2,IF(AW4,AW4,0),"Out"))),0)</f>
        <v>0</v>
      </c>
      <c r="AY4" s="261">
        <f>Mar!AK8</f>
        <v>0</v>
      </c>
      <c r="AZ4" s="262">
        <f ca="1">IFERROR(IF(ISNA(VLOOKUP('Year &amp; Tolerances'!D$11,Wertebereiche!V$2:V4,1,FALSE)),"Out",IF(YEAR(NOW())&gt;'Year &amp; Tolerances'!D$8,IF(AY4,AY4,0),IF(MONTH(TODAY())&gt;ROW()-2,IF(AY4,AY4,0),"Out"))),0)</f>
        <v>0</v>
      </c>
      <c r="BA4" s="261">
        <f>Mar!AK9</f>
        <v>0</v>
      </c>
      <c r="BB4" s="262">
        <f ca="1">IFERROR(IF(ISNA(VLOOKUP('Year &amp; Tolerances'!D$11,Wertebereiche!V$2:V4,1,FALSE)),"Out",IF(YEAR(NOW())&gt;'Year &amp; Tolerances'!D$8,IF(BA4,BA4,0),IF(MONTH(TODAY())&gt;ROW()-2,IF(BA4,BA4,0),"Out"))),0)</f>
        <v>0</v>
      </c>
      <c r="BC4" s="261">
        <f>Mar!AK10</f>
        <v>0</v>
      </c>
      <c r="BD4" s="262">
        <f ca="1">IFERROR(IF(ISNA(VLOOKUP('Year &amp; Tolerances'!D$11,Wertebereiche!V$2:V4,1,FALSE)),"Out",IF(YEAR(NOW())&gt;'Year &amp; Tolerances'!D$8,IF(BC4,BC4,0),IF(MONTH(TODAY())&gt;ROW()-2,IF(BC4,BC4,0),"Out"))),0)</f>
        <v>0</v>
      </c>
      <c r="BE4" s="261">
        <f>Mar!AK11</f>
        <v>0</v>
      </c>
      <c r="BF4" s="262">
        <f ca="1">IFERROR(IF(ISNA(VLOOKUP('Year &amp; Tolerances'!D$11,Wertebereiche!V$2:V4,1,FALSE)),"Out",IF(YEAR(NOW())&gt;'Year &amp; Tolerances'!D$8,IF(BE4,BE4,0),IF(MONTH(TODAY())&gt;ROW()-2,IF(BE4,BE4,0),"Out"))),0)</f>
        <v>0</v>
      </c>
      <c r="BG4" s="261" t="str">
        <f>Wertebereiche!P19</f>
        <v>Type 5 - Type 7 or mushy</v>
      </c>
      <c r="BH4" s="262">
        <f ca="1">AT15</f>
        <v>0</v>
      </c>
      <c r="BI4" s="19">
        <f>SUM(Jan!AK5, Feb!AK5, Mar!AK5, Apr!AK5, May!AK5, Jun!AK5, Jul!AK5, Aug!AK5, Sep!AK5, Oct!AK5, Nov!AK5, Dec!AK5)</f>
        <v>0</v>
      </c>
    </row>
    <row r="5" spans="2:65" ht="30" customHeight="1" x14ac:dyDescent="0.65">
      <c r="B5" s="27"/>
      <c r="C5" s="27"/>
      <c r="Y5" s="29" t="str">
        <f>LEFT(TEXT(Apr!B1,"MMMM"),3)</f>
        <v>Apr</v>
      </c>
      <c r="Z5" s="261" t="str">
        <f>Apr!L46</f>
        <v>-</v>
      </c>
      <c r="AA5" s="262">
        <f ca="1">IFERROR(IF(ISNA(VLOOKUP('Year &amp; Tolerances'!D$11,Wertebereiche!V$2:V5,1,FALSE)),"Out",IF(YEAR(NOW())&gt;'Year &amp; Tolerances'!D$8,IF(Z5,Z5,0),IF(MONTH(TODAY())&gt;ROW()-2,IF(Z5,Z5,0),"Out"))),0)</f>
        <v>0</v>
      </c>
      <c r="AB5" s="261" t="str">
        <f>Apr!L47</f>
        <v>-</v>
      </c>
      <c r="AC5" s="19">
        <f ca="1">IFERROR(IF(ISNA(VLOOKUP('Year &amp; Tolerances'!D$11,Wertebereiche!V$2:V5,1,FALSE)),"Out",IF(YEAR(NOW())&gt;'Year &amp; Tolerances'!D$8,IF(AB5,AB5,0),IF(MONTH(TODAY())&gt;ROW()-2,IF(AB5,AB5,0),"Out"))),0)</f>
        <v>0</v>
      </c>
      <c r="AD5" s="261" t="str">
        <f>Apr!AE33</f>
        <v>-</v>
      </c>
      <c r="AE5" s="262">
        <f ca="1">IFERROR(IF(ISNA(VLOOKUP('Year &amp; Tolerances'!D$11,Wertebereiche!V$2:V5,1,FALSE)),"Out",IF(YEAR(NOW())&gt;'Year &amp; Tolerances'!D$8,IF(AD5,AD5,0),IF(MONTH(TODAY())&gt;ROW()-2,IF(AD5,AD5,0),"Out"))),0)</f>
        <v>0</v>
      </c>
      <c r="AF5" s="261" t="str">
        <f>IFERROR(Apr!AB33,"-")</f>
        <v>-</v>
      </c>
      <c r="AG5" s="262">
        <f ca="1">IFERROR(IF(ISNA(VLOOKUP('Year &amp; Tolerances'!D$11,Wertebereiche!V$2:V5,1,FALSE)),"Out",IF(YEAR(NOW())&gt;'Year &amp; Tolerances'!D$8,IF(AF5,AF5,0),IF(MONTH(TODAY())&gt;ROW()-2,IF(AF5,AF5,0),"Out"))),0)</f>
        <v>0</v>
      </c>
      <c r="AH5" s="261" t="str">
        <f>Apr!L48</f>
        <v>-</v>
      </c>
      <c r="AI5" s="262">
        <f ca="1">IFERROR(IF(ISNA(VLOOKUP('Year &amp; Tolerances'!D$11,Wertebereiche!V$2:V5,1,FALSE)),"Out",IF(YEAR(NOW())&gt;'Year &amp; Tolerances'!D$8,IF(AH5,AH5,0),IF(MONTH(TODAY())&gt;ROW()-2,IF(AH5,AH5,0),"Out"))),0)</f>
        <v>0</v>
      </c>
      <c r="AJ5" s="261" t="str">
        <f>Apr!L49</f>
        <v>-</v>
      </c>
      <c r="AK5" s="262">
        <f ca="1">IFERROR(IF(ISNA(VLOOKUP('Year &amp; Tolerances'!D$11,Wertebereiche!V$2:V5,1,FALSE)),"Out",IF(YEAR(NOW())&gt;'Year &amp; Tolerances'!D$8,IF(AJ5,AJ5,0),IF(MONTH(TODAY())&gt;ROW()-2,IF(AJ5,AJ5,0),"Out"))),0)</f>
        <v>0</v>
      </c>
      <c r="AL5" s="261" t="b">
        <f>Apr!AH3</f>
        <v>0</v>
      </c>
      <c r="AM5" s="267">
        <f ca="1">IFERROR(IF(ISNA(VLOOKUP('Year &amp; Tolerances'!D$11,Wertebereiche!V$2:V5,1,FALSE)),"Out",IF(YEAR(NOW())&gt;'Year &amp; Tolerances'!D$8,IF(AL5,AL5,0),IF(MONTH(TODAY())&gt;ROW()-2,IF(AL5,AL5,0),"Out"))),0)</f>
        <v>0</v>
      </c>
      <c r="AN5" s="172"/>
      <c r="AO5" s="261">
        <f>Apr!AK3</f>
        <v>0</v>
      </c>
      <c r="AP5" s="262">
        <f ca="1">IFERROR(IF(ISNA(VLOOKUP('Year &amp; Tolerances'!D$11,Wertebereiche!V$2:V5,1,FALSE)),"Out",IF(YEAR(NOW())&gt;'Year &amp; Tolerances'!D$8,IF(AO5,AO5,0),IF(MONTH(TODAY())&gt;ROW()-2,IF(AO5,AO5,0),"Out"))),0)</f>
        <v>0</v>
      </c>
      <c r="AQ5" s="261">
        <f>Apr!AK4</f>
        <v>0</v>
      </c>
      <c r="AR5" s="262">
        <f ca="1">IFERROR(IF(ISNA(VLOOKUP('Year &amp; Tolerances'!D$11,Wertebereiche!V$2:V5,1,FALSE)),"Out",IF(YEAR(NOW())&gt;'Year &amp; Tolerances'!D$8,IF(AQ5,AQ5,0),IF(MONTH(TODAY())&gt;ROW()-2,IF(AQ5,AQ5,0),"Out"))),0)</f>
        <v>0</v>
      </c>
      <c r="AS5" s="261">
        <f>Apr!AK5</f>
        <v>0</v>
      </c>
      <c r="AT5" s="262">
        <f ca="1">IFERROR(IF(ISNA(VLOOKUP('Year &amp; Tolerances'!D$11,Wertebereiche!V$2:V5,1,FALSE)),"Out",IF(YEAR(NOW())&gt;'Year &amp; Tolerances'!D$8,IF(AS5,AS5,0),IF(MONTH(TODAY())&gt;ROW()-2,IF(AS5,AS5,0),"Out"))),0)</f>
        <v>0</v>
      </c>
      <c r="AU5" s="261">
        <f>Apr!AK6</f>
        <v>0</v>
      </c>
      <c r="AV5" s="262">
        <f ca="1">IFERROR(IF(ISNA(VLOOKUP('Year &amp; Tolerances'!D$11,Wertebereiche!V$2:V5,1,FALSE)),"Out",IF(YEAR(NOW())&gt;'Year &amp; Tolerances'!D$8,IF(AU5,AU5,0),IF(MONTH(TODAY())&gt;ROW()-2,IF(AU5,AU5,0),"Out"))),0)</f>
        <v>0</v>
      </c>
      <c r="AW5" s="261">
        <f>Apr!AK7</f>
        <v>0</v>
      </c>
      <c r="AX5" s="262">
        <f ca="1">IFERROR(IF(ISNA(VLOOKUP('Year &amp; Tolerances'!D$11,Wertebereiche!V$2:V5,1,FALSE)),"Out",IF(YEAR(NOW())&gt;'Year &amp; Tolerances'!D$8,IF(AW5,AW5,0),IF(MONTH(TODAY())&gt;ROW()-2,IF(AW5,AW5,0),"Out"))),0)</f>
        <v>0</v>
      </c>
      <c r="AY5" s="261">
        <f>Apr!AK8</f>
        <v>0</v>
      </c>
      <c r="AZ5" s="262">
        <f ca="1">IFERROR(IF(ISNA(VLOOKUP('Year &amp; Tolerances'!D$11,Wertebereiche!V$2:V5,1,FALSE)),"Out",IF(YEAR(NOW())&gt;'Year &amp; Tolerances'!D$8,IF(AY5,AY5,0),IF(MONTH(TODAY())&gt;ROW()-2,IF(AY5,AY5,0),"Out"))),0)</f>
        <v>0</v>
      </c>
      <c r="BA5" s="261">
        <f>Apr!AK9</f>
        <v>0</v>
      </c>
      <c r="BB5" s="262">
        <f ca="1">IFERROR(IF(ISNA(VLOOKUP('Year &amp; Tolerances'!D$11,Wertebereiche!V$2:V5,1,FALSE)),"Out",IF(YEAR(NOW())&gt;'Year &amp; Tolerances'!D$8,IF(BA5,BA5,0),IF(MONTH(TODAY())&gt;ROW()-2,IF(BA5,BA5,0),"Out"))),0)</f>
        <v>0</v>
      </c>
      <c r="BC5" s="261">
        <f>Apr!AK10</f>
        <v>0</v>
      </c>
      <c r="BD5" s="262">
        <f ca="1">IFERROR(IF(ISNA(VLOOKUP('Year &amp; Tolerances'!D$11,Wertebereiche!V$2:V5,1,FALSE)),"Out",IF(YEAR(NOW())&gt;'Year &amp; Tolerances'!D$8,IF(BC5,BC5,0),IF(MONTH(TODAY())&gt;ROW()-2,IF(BC5,BC5,0),"Out"))),0)</f>
        <v>0</v>
      </c>
      <c r="BE5" s="261">
        <f>Apr!AK11</f>
        <v>0</v>
      </c>
      <c r="BF5" s="262">
        <f ca="1">IFERROR(IF(ISNA(VLOOKUP('Year &amp; Tolerances'!D$11,Wertebereiche!V$2:V5,1,FALSE)),"Out",IF(YEAR(NOW())&gt;'Year &amp; Tolerances'!D$8,IF(BE5,BE5,0),IF(MONTH(TODAY())&gt;ROW()-2,IF(BE5,BE5,0),"Out"))),0)</f>
        <v>0</v>
      </c>
      <c r="BG5" s="261" t="str">
        <f>Wertebereiche!P20</f>
        <v>Slippery, soft, sticky</v>
      </c>
      <c r="BH5" s="262">
        <f ca="1">AV15</f>
        <v>0</v>
      </c>
      <c r="BI5" s="19">
        <f>SUM(Jan!AK6, Feb!AK6, Mar!AK6, Apr!AK6, May!AK6, Jun!AK6, Jul!AK6, Aug!AK6, Sep!AK6, Oct!AK6, Nov!AK6, Dec!AK6)</f>
        <v>0</v>
      </c>
    </row>
    <row r="6" spans="2:65" ht="30" customHeight="1" x14ac:dyDescent="0.65">
      <c r="B6" s="27"/>
      <c r="C6" s="27"/>
      <c r="G6" s="64"/>
      <c r="Y6" s="29" t="str">
        <f>LEFT(TEXT(May!B1,"MMMM"),3)</f>
        <v>Mai</v>
      </c>
      <c r="Z6" s="261" t="str">
        <f>May!L47</f>
        <v>-</v>
      </c>
      <c r="AA6" s="262">
        <f ca="1">IFERROR(IF(ISNA(VLOOKUP('Year &amp; Tolerances'!D$11,Wertebereiche!V$2:V6,1,FALSE)),"Out",IF(YEAR(NOW())&gt;'Year &amp; Tolerances'!D$8,IF(Z6,Z6,0),IF(MONTH(TODAY())&gt;ROW()-2,IF(Z6,Z6,0),"Out"))),0)</f>
        <v>0</v>
      </c>
      <c r="AB6" s="261" t="str">
        <f>May!L48</f>
        <v>-</v>
      </c>
      <c r="AC6" s="19">
        <f ca="1">IFERROR(IF(ISNA(VLOOKUP('Year &amp; Tolerances'!D$11,Wertebereiche!V$2:V6,1,FALSE)),"Out",IF(YEAR(NOW())&gt;'Year &amp; Tolerances'!D$8,IF(AB6,AB6,0),IF(MONTH(TODAY())&gt;ROW()-2,IF(AB6,AB6,0),"Out"))),0)</f>
        <v>0</v>
      </c>
      <c r="AD6" s="261" t="str">
        <f>May!AE34</f>
        <v>-</v>
      </c>
      <c r="AE6" s="262">
        <f ca="1">IFERROR(IF(ISNA(VLOOKUP('Year &amp; Tolerances'!D$11,Wertebereiche!V$2:V6,1,FALSE)),"Out",IF(YEAR(NOW())&gt;'Year &amp; Tolerances'!D$8,IF(AD6,AD6,0),IF(MONTH(TODAY())&gt;ROW()-2,IF(AD6,AD6,0),"Out"))),0)</f>
        <v>0</v>
      </c>
      <c r="AF6" s="261" t="str">
        <f>IFERROR(May!AB34,"-")</f>
        <v>-</v>
      </c>
      <c r="AG6" s="262">
        <f ca="1">IFERROR(IF(ISNA(VLOOKUP('Year &amp; Tolerances'!D$11,Wertebereiche!V$2:V6,1,FALSE)),"Out",IF(YEAR(NOW())&gt;'Year &amp; Tolerances'!D$8,IF(AF6,AF6,0),IF(MONTH(TODAY())&gt;ROW()-2,IF(AF6,AF6,0),"Out"))),0)</f>
        <v>0</v>
      </c>
      <c r="AH6" s="261" t="str">
        <f>May!L49</f>
        <v>-</v>
      </c>
      <c r="AI6" s="262">
        <f ca="1">IFERROR(IF(ISNA(VLOOKUP('Year &amp; Tolerances'!D$11,Wertebereiche!V$2:V6,1,FALSE)),"Out",IF(YEAR(NOW())&gt;'Year &amp; Tolerances'!D$8,IF(AH6,AH6,0),IF(MONTH(TODAY())&gt;ROW()-2,IF(AH6,AH6,0),"Out"))),0)</f>
        <v>0</v>
      </c>
      <c r="AJ6" s="261" t="str">
        <f>May!L50</f>
        <v>-</v>
      </c>
      <c r="AK6" s="262">
        <f ca="1">IFERROR(IF(ISNA(VLOOKUP('Year &amp; Tolerances'!D$11,Wertebereiche!V$2:V6,1,FALSE)),"Out",IF(YEAR(NOW())&gt;'Year &amp; Tolerances'!D$8,IF(AJ6,AJ6,0),IF(MONTH(TODAY())&gt;ROW()-2,IF(AJ6,AJ6,0),"Out"))),0)</f>
        <v>0</v>
      </c>
      <c r="AL6" s="261" t="b">
        <f>May!AH3</f>
        <v>0</v>
      </c>
      <c r="AM6" s="267">
        <f ca="1">IFERROR(IF(ISNA(VLOOKUP('Year &amp; Tolerances'!D$11,Wertebereiche!V$2:V6,1,FALSE)),"Out",IF(YEAR(NOW())&gt;'Year &amp; Tolerances'!D$8,IF(AL6,AL6,0),IF(MONTH(TODAY())&gt;ROW()-2,IF(AL6,AL6,0),"Out"))),0)</f>
        <v>0</v>
      </c>
      <c r="AN6" s="172"/>
      <c r="AO6" s="261">
        <f>May!AK3</f>
        <v>0</v>
      </c>
      <c r="AP6" s="262">
        <f ca="1">IFERROR(IF(ISNA(VLOOKUP('Year &amp; Tolerances'!D$11,Wertebereiche!V$2:V6,1,FALSE)),"Out",IF(YEAR(NOW())&gt;'Year &amp; Tolerances'!D$8,IF(AO6,AO6,0),IF(MONTH(TODAY())&gt;ROW()-2,IF(AO6,AO6,0),"Out"))),0)</f>
        <v>0</v>
      </c>
      <c r="AQ6" s="261">
        <f>May!AK4</f>
        <v>0</v>
      </c>
      <c r="AR6" s="262">
        <f ca="1">IFERROR(IF(ISNA(VLOOKUP('Year &amp; Tolerances'!D$11,Wertebereiche!V$2:V6,1,FALSE)),"Out",IF(YEAR(NOW())&gt;'Year &amp; Tolerances'!D$8,IF(AQ6,AQ6,0),IF(MONTH(TODAY())&gt;ROW()-2,IF(AQ6,AQ6,0),"Out"))),0)</f>
        <v>0</v>
      </c>
      <c r="AS6" s="261">
        <f>May!AK5</f>
        <v>0</v>
      </c>
      <c r="AT6" s="262">
        <f ca="1">IFERROR(IF(ISNA(VLOOKUP('Year &amp; Tolerances'!D$11,Wertebereiche!V$2:V6,1,FALSE)),"Out",IF(YEAR(NOW())&gt;'Year &amp; Tolerances'!D$8,IF(AS6,AS6,0),IF(MONTH(TODAY())&gt;ROW()-2,IF(AS6,AS6,0),"Out"))),0)</f>
        <v>0</v>
      </c>
      <c r="AU6" s="261">
        <f>May!AK6</f>
        <v>0</v>
      </c>
      <c r="AV6" s="262">
        <f ca="1">IFERROR(IF(ISNA(VLOOKUP('Year &amp; Tolerances'!D$11,Wertebereiche!V$2:V6,1,FALSE)),"Out",IF(YEAR(NOW())&gt;'Year &amp; Tolerances'!D$8,IF(AU6,AU6,0),IF(MONTH(TODAY())&gt;ROW()-2,IF(AU6,AU6,0),"Out"))),0)</f>
        <v>0</v>
      </c>
      <c r="AW6" s="261">
        <f>May!AK7</f>
        <v>0</v>
      </c>
      <c r="AX6" s="262">
        <f ca="1">IFERROR(IF(ISNA(VLOOKUP('Year &amp; Tolerances'!D$11,Wertebereiche!V$2:V6,1,FALSE)),"Out",IF(YEAR(NOW())&gt;'Year &amp; Tolerances'!D$8,IF(AW6,AW6,0),IF(MONTH(TODAY())&gt;ROW()-2,IF(AW6,AW6,0),"Out"))),0)</f>
        <v>0</v>
      </c>
      <c r="AY6" s="261">
        <f>May!AK8</f>
        <v>0</v>
      </c>
      <c r="AZ6" s="262">
        <f ca="1">IFERROR(IF(ISNA(VLOOKUP('Year &amp; Tolerances'!D$11,Wertebereiche!V$2:V6,1,FALSE)),"Out",IF(YEAR(NOW())&gt;'Year &amp; Tolerances'!D$8,IF(AY6,AY6,0),IF(MONTH(TODAY())&gt;ROW()-2,IF(AY6,AY6,0),"Out"))),0)</f>
        <v>0</v>
      </c>
      <c r="BA6" s="261">
        <f>May!AK9</f>
        <v>0</v>
      </c>
      <c r="BB6" s="262">
        <f ca="1">IFERROR(IF(ISNA(VLOOKUP('Year &amp; Tolerances'!D$11,Wertebereiche!V$2:V6,1,FALSE)),"Out",IF(YEAR(NOW())&gt;'Year &amp; Tolerances'!D$8,IF(BA6,BA6,0),IF(MONTH(TODAY())&gt;ROW()-2,IF(BA6,BA6,0),"Out"))),0)</f>
        <v>0</v>
      </c>
      <c r="BC6" s="261">
        <f>May!AK10</f>
        <v>0</v>
      </c>
      <c r="BD6" s="262">
        <f ca="1">IFERROR(IF(ISNA(VLOOKUP('Year &amp; Tolerances'!D$11,Wertebereiche!V$2:V6,1,FALSE)),"Out",IF(YEAR(NOW())&gt;'Year &amp; Tolerances'!D$8,IF(BC6,BC6,0),IF(MONTH(TODAY())&gt;ROW()-2,IF(BC6,BC6,0),"Out"))),0)</f>
        <v>0</v>
      </c>
      <c r="BE6" s="261">
        <f>May!AK11</f>
        <v>0</v>
      </c>
      <c r="BF6" s="262">
        <f ca="1">IFERROR(IF(ISNA(VLOOKUP('Year &amp; Tolerances'!D$11,Wertebereiche!V$2:V6,1,FALSE)),"Out",IF(YEAR(NOW())&gt;'Year &amp; Tolerances'!D$8,IF(BE6,BE6,0),IF(MONTH(TODAY())&gt;ROW()-2,IF(BE6,BE6,0),"Out"))),0)</f>
        <v>0</v>
      </c>
      <c r="BG6" s="261" t="str">
        <f>Wertebereiche!P21</f>
        <v>Slimy</v>
      </c>
      <c r="BH6" s="262">
        <f ca="1">AX15</f>
        <v>0</v>
      </c>
      <c r="BI6" s="19">
        <f>SUM(Jan!AK7, Feb!AK7, Mar!AK7, Apr!AK7, May!AK7, Jun!AK7, Jul!AK7, Aug!AK7, Sep!AK7, Oct!AK7, Nov!AK7, Dec!AK7)</f>
        <v>0</v>
      </c>
    </row>
    <row r="7" spans="2:65" ht="30" customHeight="1" x14ac:dyDescent="0.65">
      <c r="B7" s="27"/>
      <c r="C7" s="27"/>
      <c r="F7" s="65"/>
      <c r="G7" s="65"/>
      <c r="H7" s="29"/>
      <c r="Y7" s="29" t="str">
        <f>LEFT(TEXT(Jun!B1,"MMMM"),3)</f>
        <v>Jun</v>
      </c>
      <c r="Z7" s="261" t="str">
        <f>Jun!L46</f>
        <v>-</v>
      </c>
      <c r="AA7" s="262">
        <f ca="1">IFERROR(IF(ISNA(VLOOKUP('Year &amp; Tolerances'!D$11,Wertebereiche!V$2:V7,1,FALSE)),"Out",IF(YEAR(NOW())&gt;'Year &amp; Tolerances'!D$8,IF(Z7,Z7,0),IF(MONTH(TODAY())&gt;ROW()-2,IF(Z7,Z7,0),"Out"))),0)</f>
        <v>0</v>
      </c>
      <c r="AB7" s="261" t="str">
        <f>Jun!L47</f>
        <v>-</v>
      </c>
      <c r="AC7" s="19">
        <f ca="1">IFERROR(IF(ISNA(VLOOKUP('Year &amp; Tolerances'!D$11,Wertebereiche!V$2:V7,1,FALSE)),"Out",IF(YEAR(NOW())&gt;'Year &amp; Tolerances'!D$8,IF(AB7,AB7,0),IF(MONTH(TODAY())&gt;ROW()-2,IF(AB7,AB7,0),"Out"))),0)</f>
        <v>0</v>
      </c>
      <c r="AD7" s="261" t="str">
        <f>Jun!AE33</f>
        <v>-</v>
      </c>
      <c r="AE7" s="262">
        <f ca="1">IFERROR(IF(ISNA(VLOOKUP('Year &amp; Tolerances'!D$11,Wertebereiche!V$2:V7,1,FALSE)),"Out",IF(YEAR(NOW())&gt;'Year &amp; Tolerances'!D$8,IF(AD7,AD7,0),IF(MONTH(TODAY())&gt;ROW()-2,IF(AD7,AD7,0),"Out"))),0)</f>
        <v>0</v>
      </c>
      <c r="AF7" s="261" t="str">
        <f>IFERROR(Jun!AB33,"-")</f>
        <v>-</v>
      </c>
      <c r="AG7" s="262">
        <f ca="1">IFERROR(IF(ISNA(VLOOKUP('Year &amp; Tolerances'!D$11,Wertebereiche!V$2:V7,1,FALSE)),"Out",IF(YEAR(NOW())&gt;'Year &amp; Tolerances'!D$8,IF(AF7,AF7,0),IF(MONTH(TODAY())&gt;ROW()-2,IF(AF7,AF7,0),"Out"))),0)</f>
        <v>0</v>
      </c>
      <c r="AH7" s="261" t="str">
        <f>Jun!L48</f>
        <v>-</v>
      </c>
      <c r="AI7" s="262">
        <f ca="1">IFERROR(IF(ISNA(VLOOKUP('Year &amp; Tolerances'!D$11,Wertebereiche!V$2:V7,1,FALSE)),"Out",IF(YEAR(NOW())&gt;'Year &amp; Tolerances'!D$8,IF(AH7,AH7,0),IF(MONTH(TODAY())&gt;ROW()-2,IF(AH7,AH7,0),"Out"))),0)</f>
        <v>0</v>
      </c>
      <c r="AJ7" s="261" t="str">
        <f>Jun!L49</f>
        <v>-</v>
      </c>
      <c r="AK7" s="262">
        <f ca="1">IFERROR(IF(ISNA(VLOOKUP('Year &amp; Tolerances'!D$11,Wertebereiche!V$2:V7,1,FALSE)),"Out",IF(YEAR(NOW())&gt;'Year &amp; Tolerances'!D$8,IF(AJ7,AJ7,0),IF(MONTH(TODAY())&gt;ROW()-2,IF(AJ7,AJ7,0),"Out"))),0)</f>
        <v>0</v>
      </c>
      <c r="AL7" s="261" t="b">
        <f>Jun!AH3</f>
        <v>0</v>
      </c>
      <c r="AM7" s="267">
        <f ca="1">IFERROR(IF(ISNA(VLOOKUP('Year &amp; Tolerances'!D$11,Wertebereiche!V$2:V7,1,FALSE)),"Out",IF(YEAR(NOW())&gt;'Year &amp; Tolerances'!D$8,IF(AL7,AL7,0),IF(MONTH(TODAY())&gt;ROW()-2,IF(AL7,AL7,0),"Out"))),0)</f>
        <v>0</v>
      </c>
      <c r="AN7" s="172"/>
      <c r="AO7" s="261">
        <f>Jun!AK3</f>
        <v>0</v>
      </c>
      <c r="AP7" s="262">
        <f ca="1">IFERROR(IF(ISNA(VLOOKUP('Year &amp; Tolerances'!D$11,Wertebereiche!V$2:V7,1,FALSE)),"Out",IF(YEAR(NOW())&gt;'Year &amp; Tolerances'!D$8,IF(AO7,AO7,0),IF(MONTH(TODAY())&gt;ROW()-2,IF(AO7,AO7,0),"Out"))),0)</f>
        <v>0</v>
      </c>
      <c r="AQ7" s="261">
        <f>Jun!AK4</f>
        <v>0</v>
      </c>
      <c r="AR7" s="262">
        <f ca="1">IFERROR(IF(ISNA(VLOOKUP('Year &amp; Tolerances'!D$11,Wertebereiche!V$2:V7,1,FALSE)),"Out",IF(YEAR(NOW())&gt;'Year &amp; Tolerances'!D$8,IF(AQ7,AQ7,0),IF(MONTH(TODAY())&gt;ROW()-2,IF(AQ7,AQ7,0),"Out"))),0)</f>
        <v>0</v>
      </c>
      <c r="AS7" s="261">
        <f>Jun!AK5</f>
        <v>0</v>
      </c>
      <c r="AT7" s="262">
        <f ca="1">IFERROR(IF(ISNA(VLOOKUP('Year &amp; Tolerances'!D$11,Wertebereiche!V$2:V7,1,FALSE)),"Out",IF(YEAR(NOW())&gt;'Year &amp; Tolerances'!D$8,IF(AS7,AS7,0),IF(MONTH(TODAY())&gt;ROW()-2,IF(AS7,AS7,0),"Out"))),0)</f>
        <v>0</v>
      </c>
      <c r="AU7" s="261">
        <f>Jun!AK6</f>
        <v>0</v>
      </c>
      <c r="AV7" s="262">
        <f ca="1">IFERROR(IF(ISNA(VLOOKUP('Year &amp; Tolerances'!D$11,Wertebereiche!V$2:V7,1,FALSE)),"Out",IF(YEAR(NOW())&gt;'Year &amp; Tolerances'!D$8,IF(AU7,AU7,0),IF(MONTH(TODAY())&gt;ROW()-2,IF(AU7,AU7,0),"Out"))),0)</f>
        <v>0</v>
      </c>
      <c r="AW7" s="261">
        <f>Jun!AK7</f>
        <v>0</v>
      </c>
      <c r="AX7" s="262">
        <f ca="1">IFERROR(IF(ISNA(VLOOKUP('Year &amp; Tolerances'!D$11,Wertebereiche!V$2:V7,1,FALSE)),"Out",IF(YEAR(NOW())&gt;'Year &amp; Tolerances'!D$8,IF(AW7,AW7,0),IF(MONTH(TODAY())&gt;ROW()-2,IF(AW7,AW7,0),"Out"))),0)</f>
        <v>0</v>
      </c>
      <c r="AY7" s="261">
        <f>Jun!AK8</f>
        <v>0</v>
      </c>
      <c r="AZ7" s="262">
        <f ca="1">IFERROR(IF(ISNA(VLOOKUP('Year &amp; Tolerances'!D$11,Wertebereiche!V$2:V7,1,FALSE)),"Out",IF(YEAR(NOW())&gt;'Year &amp; Tolerances'!D$8,IF(AY7,AY7,0),IF(MONTH(TODAY())&gt;ROW()-2,IF(AY7,AY7,0),"Out"))),0)</f>
        <v>0</v>
      </c>
      <c r="BA7" s="261">
        <f>Jun!AK9</f>
        <v>0</v>
      </c>
      <c r="BB7" s="262">
        <f ca="1">IFERROR(IF(ISNA(VLOOKUP('Year &amp; Tolerances'!D$11,Wertebereiche!V$2:V7,1,FALSE)),"Out",IF(YEAR(NOW())&gt;'Year &amp; Tolerances'!D$8,IF(BA7,BA7,0),IF(MONTH(TODAY())&gt;ROW()-2,IF(BA7,BA7,0),"Out"))),0)</f>
        <v>0</v>
      </c>
      <c r="BC7" s="261">
        <f>Jun!AK10</f>
        <v>0</v>
      </c>
      <c r="BD7" s="262">
        <f ca="1">IFERROR(IF(ISNA(VLOOKUP('Year &amp; Tolerances'!D$11,Wertebereiche!V$2:V7,1,FALSE)),"Out",IF(YEAR(NOW())&gt;'Year &amp; Tolerances'!D$8,IF(BC7,BC7,0),IF(MONTH(TODAY())&gt;ROW()-2,IF(BC7,BC7,0),"Out"))),0)</f>
        <v>0</v>
      </c>
      <c r="BE7" s="261">
        <f>Jun!AK11</f>
        <v>0</v>
      </c>
      <c r="BF7" s="262">
        <f ca="1">IFERROR(IF(ISNA(VLOOKUP('Year &amp; Tolerances'!D$11,Wertebereiche!V$2:V7,1,FALSE)),"Out",IF(YEAR(NOW())&gt;'Year &amp; Tolerances'!D$8,IF(BE7,BE7,0),IF(MONTH(TODAY())&gt;ROW()-2,IF(BE7,BE7,0),"Out"))),0)</f>
        <v>0</v>
      </c>
      <c r="BG7" s="261" t="str">
        <f>Wertebereiche!P22</f>
        <v>Greasy</v>
      </c>
      <c r="BH7" s="262">
        <f ca="1">AZ15</f>
        <v>0</v>
      </c>
      <c r="BI7" s="19">
        <f>SUM(Jan!AK8, Feb!AK8, Mar!AK8, Apr!AK8, May!AK8, Jun!AK8, Jul!AK8, Aug!AK8, Sep!AK8, Oct!AK8, Nov!AK8, Dec!AK8)</f>
        <v>0</v>
      </c>
    </row>
    <row r="8" spans="2:65" ht="20.100000000000001" customHeight="1" x14ac:dyDescent="0.65">
      <c r="B8" s="27"/>
      <c r="C8" s="27"/>
      <c r="Y8" s="29" t="str">
        <f>LEFT(TEXT(Jul!B1,"MMMM"),3)</f>
        <v>Jul</v>
      </c>
      <c r="Z8" s="261" t="str">
        <f>Jul!L47</f>
        <v>-</v>
      </c>
      <c r="AA8" s="262">
        <f ca="1">IFERROR(IF(ISNA(VLOOKUP('Year &amp; Tolerances'!D$11,Wertebereiche!V$2:V8,1,FALSE)),"Out",IF(YEAR(NOW())&gt;'Year &amp; Tolerances'!D$8,IF(Z8,Z8,0),IF(MONTH(TODAY())&gt;ROW()-2,IF(Z8,Z8,0),"Out"))),0)</f>
        <v>0</v>
      </c>
      <c r="AB8" s="261" t="str">
        <f>Jul!L48</f>
        <v>-</v>
      </c>
      <c r="AC8" s="19">
        <f ca="1">IFERROR(IF(ISNA(VLOOKUP('Year &amp; Tolerances'!D$11,Wertebereiche!V$2:V8,1,FALSE)),"Out",IF(YEAR(NOW())&gt;'Year &amp; Tolerances'!D$8,IF(AB8,AB8,0),IF(MONTH(TODAY())&gt;ROW()-2,IF(AB8,AB8,0),"Out"))),0)</f>
        <v>0</v>
      </c>
      <c r="AD8" s="261" t="str">
        <f>Jul!AE34</f>
        <v>-</v>
      </c>
      <c r="AE8" s="262">
        <f ca="1">IFERROR(IF(ISNA(VLOOKUP('Year &amp; Tolerances'!D$11,Wertebereiche!V$2:V8,1,FALSE)),"Out",IF(YEAR(NOW())&gt;'Year &amp; Tolerances'!D$8,IF(AD8,AD8,0),IF(MONTH(TODAY())&gt;ROW()-2,IF(AD8,AD8,0),"Out"))),0)</f>
        <v>0</v>
      </c>
      <c r="AF8" s="261" t="str">
        <f>IFERROR(Jul!AB34,"-")</f>
        <v>-</v>
      </c>
      <c r="AG8" s="262">
        <f ca="1">IFERROR(IF(ISNA(VLOOKUP('Year &amp; Tolerances'!D$11,Wertebereiche!V$2:V8,1,FALSE)),"Out",IF(YEAR(NOW())&gt;'Year &amp; Tolerances'!D$8,IF(AF8,AF8,0),IF(MONTH(TODAY())&gt;ROW()-2,IF(AF8,AF8,0),"Out"))),0)</f>
        <v>0</v>
      </c>
      <c r="AH8" s="261" t="str">
        <f>Jul!L49</f>
        <v>-</v>
      </c>
      <c r="AI8" s="262">
        <f ca="1">IFERROR(IF(ISNA(VLOOKUP('Year &amp; Tolerances'!D$11,Wertebereiche!V$2:V8,1,FALSE)),"Out",IF(YEAR(NOW())&gt;'Year &amp; Tolerances'!D$8,IF(AH8,AH8,0),IF(MONTH(TODAY())&gt;ROW()-2,IF(AH8,AH8,0),"Out"))),0)</f>
        <v>0</v>
      </c>
      <c r="AJ8" s="261" t="str">
        <f>Jul!L50</f>
        <v>-</v>
      </c>
      <c r="AK8" s="262">
        <f ca="1">IFERROR(IF(ISNA(VLOOKUP('Year &amp; Tolerances'!D$11,Wertebereiche!V$2:V8,1,FALSE)),"Out",IF(YEAR(NOW())&gt;'Year &amp; Tolerances'!D$8,IF(AJ8,AJ8,0),IF(MONTH(TODAY())&gt;ROW()-2,IF(AJ8,AJ8,0),"Out"))),0)</f>
        <v>0</v>
      </c>
      <c r="AL8" s="261" t="b">
        <f>Jul!AH3</f>
        <v>0</v>
      </c>
      <c r="AM8" s="267">
        <f ca="1">IFERROR(IF(ISNA(VLOOKUP('Year &amp; Tolerances'!D$11,Wertebereiche!V$2:V8,1,FALSE)),"Out",IF(YEAR(NOW())&gt;'Year &amp; Tolerances'!D$8,IF(AL8,AL8,0),IF(MONTH(TODAY())&gt;ROW()-2,IF(AL8,AL8,0),"Out"))),0)</f>
        <v>0</v>
      </c>
      <c r="AN8" s="275"/>
      <c r="AO8" s="19">
        <f>Jul!AK3</f>
        <v>0</v>
      </c>
      <c r="AP8" s="262">
        <f ca="1">IFERROR(IF(ISNA(VLOOKUP('Year &amp; Tolerances'!D$11,Wertebereiche!V$2:V8,1,FALSE)),"Out",IF(YEAR(NOW())&gt;'Year &amp; Tolerances'!D$8,IF(AO8,AO8,0),IF(MONTH(TODAY())&gt;ROW()-2,IF(AO8,AO8,0),"Out"))),0)</f>
        <v>0</v>
      </c>
      <c r="AQ8" s="19">
        <f>Jul!AK4</f>
        <v>0</v>
      </c>
      <c r="AR8" s="262">
        <f ca="1">IFERROR(IF(ISNA(VLOOKUP('Year &amp; Tolerances'!D$11,Wertebereiche!V$2:V8,1,FALSE)),"Out",IF(YEAR(NOW())&gt;'Year &amp; Tolerances'!D$8,IF(AQ8,AQ8,0),IF(MONTH(TODAY())&gt;ROW()-2,IF(AQ8,AQ8,0),"Out"))),0)</f>
        <v>0</v>
      </c>
      <c r="AS8" s="19">
        <f>Jul!AK5</f>
        <v>0</v>
      </c>
      <c r="AT8" s="262">
        <f ca="1">IFERROR(IF(ISNA(VLOOKUP('Year &amp; Tolerances'!D$11,Wertebereiche!V$2:V8,1,FALSE)),"Out",IF(YEAR(NOW())&gt;'Year &amp; Tolerances'!D$8,IF(AS8,AS8,0),IF(MONTH(TODAY())&gt;ROW()-2,IF(AS8,AS8,0),"Out"))),0)</f>
        <v>0</v>
      </c>
      <c r="AU8" s="19">
        <f>Jul!AK6</f>
        <v>0</v>
      </c>
      <c r="AV8" s="262">
        <f ca="1">IFERROR(IF(ISNA(VLOOKUP('Year &amp; Tolerances'!D$11,Wertebereiche!V$2:V8,1,FALSE)),"Out",IF(YEAR(NOW())&gt;'Year &amp; Tolerances'!D$8,IF(AU8,AU8,0),IF(MONTH(TODAY())&gt;ROW()-2,IF(AU8,AU8,0),"Out"))),0)</f>
        <v>0</v>
      </c>
      <c r="AW8" s="19">
        <f>Jul!AK7</f>
        <v>0</v>
      </c>
      <c r="AX8" s="262">
        <f ca="1">IFERROR(IF(ISNA(VLOOKUP('Year &amp; Tolerances'!D$11,Wertebereiche!V$2:V8,1,FALSE)),"Out",IF(YEAR(NOW())&gt;'Year &amp; Tolerances'!D$8,IF(AW8,AW8,0),IF(MONTH(TODAY())&gt;ROW()-2,IF(AW8,AW8,0),"Out"))),0)</f>
        <v>0</v>
      </c>
      <c r="AY8" s="19">
        <f>Jul!AK8</f>
        <v>0</v>
      </c>
      <c r="AZ8" s="262">
        <f ca="1">IFERROR(IF(ISNA(VLOOKUP('Year &amp; Tolerances'!D$11,Wertebereiche!V$2:V8,1,FALSE)),"Out",IF(YEAR(NOW())&gt;'Year &amp; Tolerances'!D$8,IF(AY8,AY8,0),IF(MONTH(TODAY())&gt;ROW()-2,IF(AY8,AY8,0),"Out"))),0)</f>
        <v>0</v>
      </c>
      <c r="BA8" s="19">
        <f>Jul!AK9</f>
        <v>0</v>
      </c>
      <c r="BB8" s="262">
        <f ca="1">IFERROR(IF(ISNA(VLOOKUP('Year &amp; Tolerances'!D$11,Wertebereiche!V$2:V8,1,FALSE)),"Out",IF(YEAR(NOW())&gt;'Year &amp; Tolerances'!D$8,IF(BA8,BA8,0),IF(MONTH(TODAY())&gt;ROW()-2,IF(BA8,BA8,0),"Out"))),0)</f>
        <v>0</v>
      </c>
      <c r="BC8" s="19">
        <f>Jul!AK10</f>
        <v>0</v>
      </c>
      <c r="BD8" s="262">
        <f ca="1">IFERROR(IF(ISNA(VLOOKUP('Year &amp; Tolerances'!D$11,Wertebereiche!V$2:V8,1,FALSE)),"Out",IF(YEAR(NOW())&gt;'Year &amp; Tolerances'!D$8,IF(BC8,BC8,0),IF(MONTH(TODAY())&gt;ROW()-2,IF(BC8,BC8,0),"Out"))),0)</f>
        <v>0</v>
      </c>
      <c r="BE8" s="19">
        <f>Jul!AK11</f>
        <v>0</v>
      </c>
      <c r="BF8" s="262">
        <f ca="1">IFERROR(IF(ISNA(VLOOKUP('Year &amp; Tolerances'!D$11,Wertebereiche!V$2:V8,1,FALSE)),"Out",IF(YEAR(NOW())&gt;'Year &amp; Tolerances'!D$8,IF(BE8,BE8,0),IF(MONTH(TODAY())&gt;ROW()-2,IF(BE8,BE8,0),"Out"))),0)</f>
        <v>0</v>
      </c>
      <c r="BG8" s="261" t="str">
        <f>Wertebereiche!P23</f>
        <v>Pen-shaped</v>
      </c>
      <c r="BH8" s="262">
        <f ca="1">BB15</f>
        <v>0</v>
      </c>
      <c r="BI8" s="19">
        <f>SUM(Jan!AK9, Feb!AK9, Mar!AK9, Apr!AK9, May!AK9, Jun!AK9, Jul!AK9, Aug!AK9, Sep!AK9, Oct!AK9, Nov!AK9, Dec!AK9)</f>
        <v>0</v>
      </c>
    </row>
    <row r="9" spans="2:65" ht="20.100000000000001" customHeight="1" x14ac:dyDescent="0.65">
      <c r="B9" s="27"/>
      <c r="C9" s="27"/>
      <c r="Y9" s="29" t="str">
        <f>LEFT(TEXT(Aug!B1,"MMMM"),3)</f>
        <v>Aug</v>
      </c>
      <c r="Z9" s="261" t="str">
        <f>Aug!L47</f>
        <v>-</v>
      </c>
      <c r="AA9" s="262">
        <f ca="1">IFERROR(IF(ISNA(VLOOKUP('Year &amp; Tolerances'!D$11,Wertebereiche!V$2:V9,1,FALSE)),"Out",IF(YEAR(NOW())&gt;'Year &amp; Tolerances'!D$8,IF(Z9,Z9,0),IF(MONTH(TODAY())&gt;ROW()-2,IF(Z9,Z9,0),"Out"))),0)</f>
        <v>0</v>
      </c>
      <c r="AB9" s="261" t="str">
        <f>Aug!L48</f>
        <v>-</v>
      </c>
      <c r="AC9" s="19">
        <f ca="1">IFERROR(IF(ISNA(VLOOKUP('Year &amp; Tolerances'!D$11,Wertebereiche!V$2:V9,1,FALSE)),"Out",IF(YEAR(NOW())&gt;'Year &amp; Tolerances'!D$8,IF(AB9,AB9,0),IF(MONTH(TODAY())&gt;ROW()-2,IF(AB9,AB9,0),"Out"))),0)</f>
        <v>0</v>
      </c>
      <c r="AD9" s="261" t="str">
        <f>Aug!AE34</f>
        <v>-</v>
      </c>
      <c r="AE9" s="262">
        <f ca="1">IFERROR(IF(ISNA(VLOOKUP('Year &amp; Tolerances'!D$11,Wertebereiche!V$2:V9,1,FALSE)),"Out",IF(YEAR(NOW())&gt;'Year &amp; Tolerances'!D$8,IF(AD9,AD9,0),IF(MONTH(TODAY())&gt;ROW()-2,IF(AD9,AD9,0),"Out"))),0)</f>
        <v>0</v>
      </c>
      <c r="AF9" s="261" t="str">
        <f>IFERROR(Aug!AB34,"-")</f>
        <v>-</v>
      </c>
      <c r="AG9" s="262">
        <f ca="1">IFERROR(IF(ISNA(VLOOKUP('Year &amp; Tolerances'!D$11,Wertebereiche!V$2:V9,1,FALSE)),"Out",IF(YEAR(NOW())&gt;'Year &amp; Tolerances'!D$8,IF(AF9,AF9,0),IF(MONTH(TODAY())&gt;ROW()-2,IF(AF9,AF9,0),"Out"))),0)</f>
        <v>0</v>
      </c>
      <c r="AH9" s="261" t="str">
        <f>Aug!L49</f>
        <v>-</v>
      </c>
      <c r="AI9" s="262">
        <f ca="1">IFERROR(IF(ISNA(VLOOKUP('Year &amp; Tolerances'!D$11,Wertebereiche!V$2:V9,1,FALSE)),"Out",IF(YEAR(NOW())&gt;'Year &amp; Tolerances'!D$8,IF(AH9,AH9,0),IF(MONTH(TODAY())&gt;ROW()-2,IF(AH9,AH9,0),"Out"))),0)</f>
        <v>0</v>
      </c>
      <c r="AJ9" s="261" t="str">
        <f>Aug!L50</f>
        <v>-</v>
      </c>
      <c r="AK9" s="262">
        <f ca="1">IFERROR(IF(ISNA(VLOOKUP('Year &amp; Tolerances'!D$11,Wertebereiche!V$2:V9,1,FALSE)),"Out",IF(YEAR(NOW())&gt;'Year &amp; Tolerances'!D$8,IF(AJ9,AJ9,0),IF(MONTH(TODAY())&gt;ROW()-2,IF(AJ9,AJ9,0),"Out"))),0)</f>
        <v>0</v>
      </c>
      <c r="AL9" s="261" t="b">
        <f>Aug!AH3</f>
        <v>0</v>
      </c>
      <c r="AM9" s="267">
        <f ca="1">IFERROR(IF(ISNA(VLOOKUP('Year &amp; Tolerances'!D$11,Wertebereiche!V$2:V9,1,FALSE)),"Out",IF(YEAR(NOW())&gt;'Year &amp; Tolerances'!D$8,IF(AL9,AL9,0),IF(MONTH(TODAY())&gt;ROW()-2,IF(AL9,AL9,0),"Out"))),0)</f>
        <v>0</v>
      </c>
      <c r="AN9" s="172"/>
      <c r="AO9" s="261">
        <f>Aug!AK3</f>
        <v>0</v>
      </c>
      <c r="AP9" s="262">
        <f ca="1">IFERROR(IF(ISNA(VLOOKUP('Year &amp; Tolerances'!D$11,Wertebereiche!V$2:V9,1,FALSE)),"Out",IF(YEAR(NOW())&gt;'Year &amp; Tolerances'!D$8,IF(AO9,AO9,0),IF(MONTH(TODAY())&gt;ROW()-2,IF(AO9,AO9,0),"Out"))),0)</f>
        <v>0</v>
      </c>
      <c r="AQ9" s="261">
        <f>Aug!AK4</f>
        <v>0</v>
      </c>
      <c r="AR9" s="262">
        <f ca="1">IFERROR(IF(ISNA(VLOOKUP('Year &amp; Tolerances'!D$11,Wertebereiche!V$2:V9,1,FALSE)),"Out",IF(YEAR(NOW())&gt;'Year &amp; Tolerances'!D$8,IF(AQ9,AQ9,0),IF(MONTH(TODAY())&gt;ROW()-2,IF(AQ9,AQ9,0),"Out"))),0)</f>
        <v>0</v>
      </c>
      <c r="AS9" s="261">
        <f>Aug!AK5</f>
        <v>0</v>
      </c>
      <c r="AT9" s="262">
        <f ca="1">IFERROR(IF(ISNA(VLOOKUP('Year &amp; Tolerances'!D$11,Wertebereiche!V$2:V9,1,FALSE)),"Out",IF(YEAR(NOW())&gt;'Year &amp; Tolerances'!D$8,IF(AS9,AS9,0),IF(MONTH(TODAY())&gt;ROW()-2,IF(AS9,AS9,0),"Out"))),0)</f>
        <v>0</v>
      </c>
      <c r="AU9" s="261">
        <f>Aug!AK6</f>
        <v>0</v>
      </c>
      <c r="AV9" s="262">
        <f ca="1">IFERROR(IF(ISNA(VLOOKUP('Year &amp; Tolerances'!D$11,Wertebereiche!V$2:V9,1,FALSE)),"Out",IF(YEAR(NOW())&gt;'Year &amp; Tolerances'!D$8,IF(AU9,AU9,0),IF(MONTH(TODAY())&gt;ROW()-2,IF(AU9,AU9,0),"Out"))),0)</f>
        <v>0</v>
      </c>
      <c r="AW9" s="261">
        <f>Aug!AK7</f>
        <v>0</v>
      </c>
      <c r="AX9" s="262">
        <f ca="1">IFERROR(IF(ISNA(VLOOKUP('Year &amp; Tolerances'!D$11,Wertebereiche!V$2:V9,1,FALSE)),"Out",IF(YEAR(NOW())&gt;'Year &amp; Tolerances'!D$8,IF(AW9,AW9,0),IF(MONTH(TODAY())&gt;ROW()-2,IF(AW9,AW9,0),"Out"))),0)</f>
        <v>0</v>
      </c>
      <c r="AY9" s="261">
        <f>Aug!AK8</f>
        <v>0</v>
      </c>
      <c r="AZ9" s="262">
        <f ca="1">IFERROR(IF(ISNA(VLOOKUP('Year &amp; Tolerances'!D$11,Wertebereiche!V$2:V9,1,FALSE)),"Out",IF(YEAR(NOW())&gt;'Year &amp; Tolerances'!D$8,IF(AY9,AY9,0),IF(MONTH(TODAY())&gt;ROW()-2,IF(AY9,AY9,0),"Out"))),0)</f>
        <v>0</v>
      </c>
      <c r="BA9" s="261">
        <f>Aug!AK9</f>
        <v>0</v>
      </c>
      <c r="BB9" s="262">
        <f ca="1">IFERROR(IF(ISNA(VLOOKUP('Year &amp; Tolerances'!D$11,Wertebereiche!V$2:V9,1,FALSE)),"Out",IF(YEAR(NOW())&gt;'Year &amp; Tolerances'!D$8,IF(BA9,BA9,0),IF(MONTH(TODAY())&gt;ROW()-2,IF(BA9,BA9,0),"Out"))),0)</f>
        <v>0</v>
      </c>
      <c r="BC9" s="261">
        <f>Aug!AK10</f>
        <v>0</v>
      </c>
      <c r="BD9" s="262">
        <f ca="1">IFERROR(IF(ISNA(VLOOKUP('Year &amp; Tolerances'!D$11,Wertebereiche!V$2:V9,1,FALSE)),"Out",IF(YEAR(NOW())&gt;'Year &amp; Tolerances'!D$8,IF(BC9,BC9,0),IF(MONTH(TODAY())&gt;ROW()-2,IF(BC9,BC9,0),"Out"))),0)</f>
        <v>0</v>
      </c>
      <c r="BE9" s="261">
        <f>Aug!AK11</f>
        <v>0</v>
      </c>
      <c r="BF9" s="262">
        <f ca="1">IFERROR(IF(ISNA(VLOOKUP('Year &amp; Tolerances'!D$11,Wertebereiche!V$2:V9,1,FALSE)),"Out",IF(YEAR(NOW())&gt;'Year &amp; Tolerances'!D$8,IF(BE9,BE9,0),IF(MONTH(TODAY())&gt;ROW()-2,IF(BE9,BE9,0),"Out"))),0)</f>
        <v>0</v>
      </c>
      <c r="BG9" s="261" t="str">
        <f>Wertebereiche!P24</f>
        <v>Bloody</v>
      </c>
      <c r="BH9" s="262">
        <f ca="1">BD15</f>
        <v>0</v>
      </c>
      <c r="BI9" s="19">
        <f>SUM(Jan!AK10, Feb!AK10, Mar!AK10, Apr!AK10, May!AK10, Jun!AK10, Jul!AK10, Aug!AK10, Sep!AK10, Oct!AK10, Nov!AK10, Dec!AK10)</f>
        <v>0</v>
      </c>
    </row>
    <row r="10" spans="2:65" ht="20.100000000000001" customHeight="1" x14ac:dyDescent="0.65">
      <c r="B10" s="27"/>
      <c r="C10" s="27"/>
      <c r="Y10" s="29" t="str">
        <f>LEFT(TEXT(Sep!B1,"MMMM"),3)</f>
        <v>Sep</v>
      </c>
      <c r="Z10" s="261" t="str">
        <f>Sep!L46</f>
        <v>-</v>
      </c>
      <c r="AA10" s="262" t="str">
        <f ca="1">IFERROR(IF(ISNA(VLOOKUP('Year &amp; Tolerances'!D$11,Wertebereiche!V$2:V10,1,FALSE)),"Out",IF(YEAR(NOW())&gt;'Year &amp; Tolerances'!D$8,IF(Z10,Z10,0),IF(MONTH(TODAY())&gt;ROW()-2,IF(Z10,Z10,0),"Out"))),0)</f>
        <v>Out</v>
      </c>
      <c r="AB10" s="261" t="str">
        <f>Sep!L47</f>
        <v>-</v>
      </c>
      <c r="AC10" s="19" t="str">
        <f ca="1">IFERROR(IF(ISNA(VLOOKUP('Year &amp; Tolerances'!D$11,Wertebereiche!V$2:V10,1,FALSE)),"Out",IF(YEAR(NOW())&gt;'Year &amp; Tolerances'!D$8,IF(AB10,AB10,0),IF(MONTH(TODAY())&gt;ROW()-2,IF(AB10,AB10,0),"Out"))),0)</f>
        <v>Out</v>
      </c>
      <c r="AD10" s="261" t="str">
        <f>Sep!AE33</f>
        <v>-</v>
      </c>
      <c r="AE10" s="262" t="str">
        <f ca="1">IFERROR(IF(ISNA(VLOOKUP('Year &amp; Tolerances'!D$11,Wertebereiche!V$2:V10,1,FALSE)),"Out",IF(YEAR(NOW())&gt;'Year &amp; Tolerances'!D$8,IF(AD10,AD10,0),IF(MONTH(TODAY())&gt;ROW()-2,IF(AD10,AD10,0),"Out"))),0)</f>
        <v>Out</v>
      </c>
      <c r="AF10" s="261" t="str">
        <f>IFERROR(Sep!AB33,"-")</f>
        <v>-</v>
      </c>
      <c r="AG10" s="262" t="str">
        <f ca="1">IFERROR(IF(ISNA(VLOOKUP('Year &amp; Tolerances'!D$11,Wertebereiche!V$2:V10,1,FALSE)),"Out",IF(YEAR(NOW())&gt;'Year &amp; Tolerances'!D$8,IF(AF10,AF10,0),IF(MONTH(TODAY())&gt;ROW()-2,IF(AF10,AF10,0),"Out"))),0)</f>
        <v>Out</v>
      </c>
      <c r="AH10" s="261" t="str">
        <f>Sep!L48</f>
        <v>-</v>
      </c>
      <c r="AI10" s="262" t="str">
        <f ca="1">IFERROR(IF(ISNA(VLOOKUP('Year &amp; Tolerances'!D$11,Wertebereiche!V$2:V10,1,FALSE)),"Out",IF(YEAR(NOW())&gt;'Year &amp; Tolerances'!D$8,IF(AH10,AH10,0),IF(MONTH(TODAY())&gt;ROW()-2,IF(AH10,AH10,0),"Out"))),0)</f>
        <v>Out</v>
      </c>
      <c r="AJ10" s="261" t="str">
        <f>Sep!L49</f>
        <v>-</v>
      </c>
      <c r="AK10" s="262" t="str">
        <f ca="1">IFERROR(IF(ISNA(VLOOKUP('Year &amp; Tolerances'!D$11,Wertebereiche!V$2:V10,1,FALSE)),"Out",IF(YEAR(NOW())&gt;'Year &amp; Tolerances'!D$8,IF(AJ10,AJ10,0),IF(MONTH(TODAY())&gt;ROW()-2,IF(AJ10,AJ10,0),"Out"))),0)</f>
        <v>Out</v>
      </c>
      <c r="AL10" s="261" t="b">
        <f>Sep!AH3</f>
        <v>0</v>
      </c>
      <c r="AM10" s="267" t="str">
        <f ca="1">IFERROR(IF(ISNA(VLOOKUP('Year &amp; Tolerances'!D$11,Wertebereiche!V$2:V10,1,FALSE)),"Out",IF(YEAR(NOW())&gt;'Year &amp; Tolerances'!D$8,IF(AL10,AL10,0),IF(MONTH(TODAY())&gt;ROW()-2,IF(AL10,AL10,0),"Out"))),0)</f>
        <v>Out</v>
      </c>
      <c r="AN10" s="172"/>
      <c r="AO10" s="261">
        <f>Sep!AK3</f>
        <v>0</v>
      </c>
      <c r="AP10" s="262" t="str">
        <f ca="1">IFERROR(IF(ISNA(VLOOKUP('Year &amp; Tolerances'!D$11,Wertebereiche!V$2:V10,1,FALSE)),"Out",IF(YEAR(NOW())&gt;'Year &amp; Tolerances'!D$8,IF(AO10,AO10,0),IF(MONTH(TODAY())&gt;ROW()-2,IF(AO10,AO10,0),"Out"))),0)</f>
        <v>Out</v>
      </c>
      <c r="AQ10" s="261">
        <f>Sep!AK4</f>
        <v>0</v>
      </c>
      <c r="AR10" s="262" t="str">
        <f ca="1">IFERROR(IF(ISNA(VLOOKUP('Year &amp; Tolerances'!D$11,Wertebereiche!V$2:V10,1,FALSE)),"Out",IF(YEAR(NOW())&gt;'Year &amp; Tolerances'!D$8,IF(AQ10,AQ10,0),IF(MONTH(TODAY())&gt;ROW()-2,IF(AQ10,AQ10,0),"Out"))),0)</f>
        <v>Out</v>
      </c>
      <c r="AS10" s="261">
        <f>Sep!AK5</f>
        <v>0</v>
      </c>
      <c r="AT10" s="262" t="str">
        <f ca="1">IFERROR(IF(ISNA(VLOOKUP('Year &amp; Tolerances'!D$11,Wertebereiche!V$2:V10,1,FALSE)),"Out",IF(YEAR(NOW())&gt;'Year &amp; Tolerances'!D$8,IF(AS10,AS10,0),IF(MONTH(TODAY())&gt;ROW()-2,IF(AS10,AS10,0),"Out"))),0)</f>
        <v>Out</v>
      </c>
      <c r="AU10" s="261">
        <f>Sep!AK6</f>
        <v>0</v>
      </c>
      <c r="AV10" s="262" t="str">
        <f ca="1">IFERROR(IF(ISNA(VLOOKUP('Year &amp; Tolerances'!D$11,Wertebereiche!V$2:V10,1,FALSE)),"Out",IF(YEAR(NOW())&gt;'Year &amp; Tolerances'!D$8,IF(AU10,AU10,0),IF(MONTH(TODAY())&gt;ROW()-2,IF(AU10,AU10,0),"Out"))),0)</f>
        <v>Out</v>
      </c>
      <c r="AW10" s="261">
        <f>Sep!AK7</f>
        <v>0</v>
      </c>
      <c r="AX10" s="262" t="str">
        <f ca="1">IFERROR(IF(ISNA(VLOOKUP('Year &amp; Tolerances'!D$11,Wertebereiche!V$2:V10,1,FALSE)),"Out",IF(YEAR(NOW())&gt;'Year &amp; Tolerances'!D$8,IF(AW10,AW10,0),IF(MONTH(TODAY())&gt;ROW()-2,IF(AW10,AW10,0),"Out"))),0)</f>
        <v>Out</v>
      </c>
      <c r="AY10" s="261">
        <f>Sep!AK8</f>
        <v>0</v>
      </c>
      <c r="AZ10" s="262" t="str">
        <f ca="1">IFERROR(IF(ISNA(VLOOKUP('Year &amp; Tolerances'!D$11,Wertebereiche!V$2:V10,1,FALSE)),"Out",IF(YEAR(NOW())&gt;'Year &amp; Tolerances'!D$8,IF(AY10,AY10,0),IF(MONTH(TODAY())&gt;ROW()-2,IF(AY10,AY10,0),"Out"))),0)</f>
        <v>Out</v>
      </c>
      <c r="BA10" s="261">
        <f>Sep!AK9</f>
        <v>0</v>
      </c>
      <c r="BB10" s="262" t="str">
        <f ca="1">IFERROR(IF(ISNA(VLOOKUP('Year &amp; Tolerances'!D$11,Wertebereiche!V$2:V10,1,FALSE)),"Out",IF(YEAR(NOW())&gt;'Year &amp; Tolerances'!D$8,IF(BA10,BA10,0),IF(MONTH(TODAY())&gt;ROW()-2,IF(BA10,BA10,0),"Out"))),0)</f>
        <v>Out</v>
      </c>
      <c r="BC10" s="261">
        <f>Sep!AK10</f>
        <v>0</v>
      </c>
      <c r="BD10" s="262" t="str">
        <f ca="1">IFERROR(IF(ISNA(VLOOKUP('Year &amp; Tolerances'!D$11,Wertebereiche!V$2:V10,1,FALSE)),"Out",IF(YEAR(NOW())&gt;'Year &amp; Tolerances'!D$8,IF(BC10,BC10,0),IF(MONTH(TODAY())&gt;ROW()-2,IF(BC10,BC10,0),"Out"))),0)</f>
        <v>Out</v>
      </c>
      <c r="BE10" s="261">
        <f>Sep!AK11</f>
        <v>0</v>
      </c>
      <c r="BF10" s="262" t="str">
        <f ca="1">IFERROR(IF(ISNA(VLOOKUP('Year &amp; Tolerances'!D$11,Wertebereiche!V$2:V10,1,FALSE)),"Out",IF(YEAR(NOW())&gt;'Year &amp; Tolerances'!D$8,IF(BE10,BE10,0),IF(MONTH(TODAY())&gt;ROW()-2,IF(BE10,BE10,0),"Out"))),0)</f>
        <v>Out</v>
      </c>
      <c r="BG10" s="261" t="str">
        <f>Wertebereiche!P25</f>
        <v>Other</v>
      </c>
      <c r="BH10" s="262">
        <f ca="1">BF15</f>
        <v>0</v>
      </c>
      <c r="BI10" s="19">
        <f>SUM(Jan!AK11, Feb!AK11, Mar!AK11, Apr!AK11, May!AK11, Jun!AK11, Jul!AK11, Aug!AK11, Sep!AK11, Oct!AK11, Nov!AK11, Dec!AK11)</f>
        <v>0</v>
      </c>
    </row>
    <row r="11" spans="2:65" ht="20.100000000000001" customHeight="1" x14ac:dyDescent="0.65">
      <c r="B11" s="27"/>
      <c r="C11" s="27"/>
      <c r="Y11" s="29" t="str">
        <f>LEFT(TEXT(Oct!B1,"MMMM"),3)</f>
        <v>Okt</v>
      </c>
      <c r="Z11" s="261" t="str">
        <f>Oct!L47</f>
        <v>-</v>
      </c>
      <c r="AA11" s="262" t="str">
        <f ca="1">IFERROR(IF(ISNA(VLOOKUP('Year &amp; Tolerances'!D$11,Wertebereiche!V$2:V11,1,FALSE)),"Out",IF(YEAR(NOW())&gt;'Year &amp; Tolerances'!D$8,IF(Z11,Z11,0),IF(MONTH(TODAY())&gt;ROW()-2,IF(Z11,Z11,0),"Out"))),0)</f>
        <v>Out</v>
      </c>
      <c r="AB11" s="261" t="str">
        <f>Oct!L48</f>
        <v>-</v>
      </c>
      <c r="AC11" s="19" t="str">
        <f ca="1">IFERROR(IF(ISNA(VLOOKUP('Year &amp; Tolerances'!D$11,Wertebereiche!V$2:V11,1,FALSE)),"Out",IF(YEAR(NOW())&gt;'Year &amp; Tolerances'!D$8,IF(AB11,AB11,0),IF(MONTH(TODAY())&gt;ROW()-2,IF(AB11,AB11,0),"Out"))),0)</f>
        <v>Out</v>
      </c>
      <c r="AD11" s="261" t="str">
        <f>Oct!AE34</f>
        <v>-</v>
      </c>
      <c r="AE11" s="262" t="str">
        <f ca="1">IFERROR(IF(ISNA(VLOOKUP('Year &amp; Tolerances'!D$11,Wertebereiche!V$2:V11,1,FALSE)),"Out",IF(YEAR(NOW())&gt;'Year &amp; Tolerances'!D$8,IF(AD11,AD11,0),IF(MONTH(TODAY())&gt;ROW()-2,IF(AD11,AD11,0),"Out"))),0)</f>
        <v>Out</v>
      </c>
      <c r="AF11" s="261" t="str">
        <f>IFERROR(Oct!AB34,"-")</f>
        <v>-</v>
      </c>
      <c r="AG11" s="262" t="str">
        <f ca="1">IFERROR(IF(ISNA(VLOOKUP('Year &amp; Tolerances'!D$11,Wertebereiche!V$2:V11,1,FALSE)),"Out",IF(YEAR(NOW())&gt;'Year &amp; Tolerances'!D$8,IF(AF11,AF11,0),IF(MONTH(TODAY())&gt;ROW()-2,IF(AF11,AF11,0),"Out"))),0)</f>
        <v>Out</v>
      </c>
      <c r="AH11" s="261" t="str">
        <f>Oct!L49</f>
        <v>-</v>
      </c>
      <c r="AI11" s="262" t="str">
        <f ca="1">IFERROR(IF(ISNA(VLOOKUP('Year &amp; Tolerances'!D$11,Wertebereiche!V$2:V11,1,FALSE)),"Out",IF(YEAR(NOW())&gt;'Year &amp; Tolerances'!D$8,IF(AH11,AH11,0),IF(MONTH(TODAY())&gt;ROW()-2,IF(AH11,AH11,0),"Out"))),0)</f>
        <v>Out</v>
      </c>
      <c r="AJ11" s="261" t="str">
        <f>Oct!L50</f>
        <v>-</v>
      </c>
      <c r="AK11" s="262" t="str">
        <f ca="1">IFERROR(IF(ISNA(VLOOKUP('Year &amp; Tolerances'!D$11,Wertebereiche!V$2:V11,1,FALSE)),"Out",IF(YEAR(NOW())&gt;'Year &amp; Tolerances'!D$8,IF(AJ11,AJ11,0),IF(MONTH(TODAY())&gt;ROW()-2,IF(AJ11,AJ11,0),"Out"))),0)</f>
        <v>Out</v>
      </c>
      <c r="AL11" s="261" t="b">
        <f>Oct!AH3</f>
        <v>0</v>
      </c>
      <c r="AM11" s="267" t="str">
        <f ca="1">IFERROR(IF(ISNA(VLOOKUP('Year &amp; Tolerances'!D$11,Wertebereiche!V$2:V11,1,FALSE)),"Out",IF(YEAR(NOW())&gt;'Year &amp; Tolerances'!D$8,IF(AL11,AL11,0),IF(MONTH(TODAY())&gt;ROW()-2,IF(AL11,AL11,0),"Out"))),0)</f>
        <v>Out</v>
      </c>
      <c r="AN11" s="172"/>
      <c r="AO11" s="261">
        <f>Oct!AK3</f>
        <v>0</v>
      </c>
      <c r="AP11" s="262" t="str">
        <f ca="1">IFERROR(IF(ISNA(VLOOKUP('Year &amp; Tolerances'!D$11,Wertebereiche!V$2:V11,1,FALSE)),"Out",IF(YEAR(NOW())&gt;'Year &amp; Tolerances'!D$8,IF(AO11,AO11,0),IF(MONTH(TODAY())&gt;ROW()-2,IF(AO11,AO11,0),"Out"))),0)</f>
        <v>Out</v>
      </c>
      <c r="AQ11" s="261">
        <f>Oct!AK4</f>
        <v>0</v>
      </c>
      <c r="AR11" s="262" t="str">
        <f ca="1">IFERROR(IF(ISNA(VLOOKUP('Year &amp; Tolerances'!D$11,Wertebereiche!V$2:V11,1,FALSE)),"Out",IF(YEAR(NOW())&gt;'Year &amp; Tolerances'!D$8,IF(AQ11,AQ11,0),IF(MONTH(TODAY())&gt;ROW()-2,IF(AQ11,AQ11,0),"Out"))),0)</f>
        <v>Out</v>
      </c>
      <c r="AS11" s="261">
        <f>Oct!AK5</f>
        <v>0</v>
      </c>
      <c r="AT11" s="262" t="str">
        <f ca="1">IFERROR(IF(ISNA(VLOOKUP('Year &amp; Tolerances'!D$11,Wertebereiche!V$2:V11,1,FALSE)),"Out",IF(YEAR(NOW())&gt;'Year &amp; Tolerances'!D$8,IF(AS11,AS11,0),IF(MONTH(TODAY())&gt;ROW()-2,IF(AS11,AS11,0),"Out"))),0)</f>
        <v>Out</v>
      </c>
      <c r="AU11" s="261">
        <f>Oct!AK6</f>
        <v>0</v>
      </c>
      <c r="AV11" s="262" t="str">
        <f ca="1">IFERROR(IF(ISNA(VLOOKUP('Year &amp; Tolerances'!D$11,Wertebereiche!V$2:V11,1,FALSE)),"Out",IF(YEAR(NOW())&gt;'Year &amp; Tolerances'!D$8,IF(AU11,AU11,0),IF(MONTH(TODAY())&gt;ROW()-2,IF(AU11,AU11,0),"Out"))),0)</f>
        <v>Out</v>
      </c>
      <c r="AW11" s="261">
        <f>Oct!AK7</f>
        <v>0</v>
      </c>
      <c r="AX11" s="262" t="str">
        <f ca="1">IFERROR(IF(ISNA(VLOOKUP('Year &amp; Tolerances'!D$11,Wertebereiche!V$2:V11,1,FALSE)),"Out",IF(YEAR(NOW())&gt;'Year &amp; Tolerances'!D$8,IF(AW11,AW11,0),IF(MONTH(TODAY())&gt;ROW()-2,IF(AW11,AW11,0),"Out"))),0)</f>
        <v>Out</v>
      </c>
      <c r="AY11" s="261">
        <f>Oct!AK8</f>
        <v>0</v>
      </c>
      <c r="AZ11" s="262" t="str">
        <f ca="1">IFERROR(IF(ISNA(VLOOKUP('Year &amp; Tolerances'!D$11,Wertebereiche!V$2:V11,1,FALSE)),"Out",IF(YEAR(NOW())&gt;'Year &amp; Tolerances'!D$8,IF(AY11,AY11,0),IF(MONTH(TODAY())&gt;ROW()-2,IF(AY11,AY11,0),"Out"))),0)</f>
        <v>Out</v>
      </c>
      <c r="BA11" s="261">
        <f>Oct!AK9</f>
        <v>0</v>
      </c>
      <c r="BB11" s="262" t="str">
        <f ca="1">IFERROR(IF(ISNA(VLOOKUP('Year &amp; Tolerances'!D$11,Wertebereiche!V$2:V11,1,FALSE)),"Out",IF(YEAR(NOW())&gt;'Year &amp; Tolerances'!D$8,IF(BA11,BA11,0),IF(MONTH(TODAY())&gt;ROW()-2,IF(BA11,BA11,0),"Out"))),0)</f>
        <v>Out</v>
      </c>
      <c r="BC11" s="261">
        <f>Oct!AK10</f>
        <v>0</v>
      </c>
      <c r="BD11" s="262" t="str">
        <f ca="1">IFERROR(IF(ISNA(VLOOKUP('Year &amp; Tolerances'!D$11,Wertebereiche!V$2:V11,1,FALSE)),"Out",IF(YEAR(NOW())&gt;'Year &amp; Tolerances'!D$8,IF(BC11,BC11,0),IF(MONTH(TODAY())&gt;ROW()-2,IF(BC11,BC11,0),"Out"))),0)</f>
        <v>Out</v>
      </c>
      <c r="BE11" s="261">
        <f>Oct!AK11</f>
        <v>0</v>
      </c>
      <c r="BF11" s="262" t="str">
        <f ca="1">IFERROR(IF(ISNA(VLOOKUP('Year &amp; Tolerances'!D$11,Wertebereiche!V$2:V11,1,FALSE)),"Out",IF(YEAR(NOW())&gt;'Year &amp; Tolerances'!D$8,IF(BE11,BE11,0),IF(MONTH(TODAY())&gt;ROW()-2,IF(BE11,BE11,0),"Out"))),0)</f>
        <v>Out</v>
      </c>
      <c r="BG11" s="261"/>
      <c r="BH11" s="262"/>
    </row>
    <row r="12" spans="2:65" ht="20.100000000000001" customHeight="1" x14ac:dyDescent="0.65">
      <c r="B12" s="27"/>
      <c r="C12" s="27"/>
      <c r="Y12" s="29" t="str">
        <f>LEFT(TEXT(Nov!B1,"MMMM"),3)</f>
        <v>Nov</v>
      </c>
      <c r="Z12" s="261" t="str">
        <f>Nov!L46</f>
        <v>-</v>
      </c>
      <c r="AA12" s="262" t="str">
        <f ca="1">IFERROR(IF(ISNA(VLOOKUP('Year &amp; Tolerances'!D$11,Wertebereiche!V$2:V12,1,FALSE)),"Out",IF(YEAR(NOW())&gt;'Year &amp; Tolerances'!D$8,IF(Z12,Z12,0),IF(MONTH(TODAY())&gt;ROW()-2,IF(Z12,Z12,0),"Out"))),0)</f>
        <v>Out</v>
      </c>
      <c r="AB12" s="261" t="str">
        <f>Nov!L47</f>
        <v>-</v>
      </c>
      <c r="AC12" s="19" t="str">
        <f ca="1">IFERROR(IF(ISNA(VLOOKUP('Year &amp; Tolerances'!D$11,Wertebereiche!V$2:V12,1,FALSE)),"Out",IF(YEAR(NOW())&gt;'Year &amp; Tolerances'!D$8,IF(AB12,AB12,0),IF(MONTH(TODAY())&gt;ROW()-2,IF(AB12,AB12,0),"Out"))),0)</f>
        <v>Out</v>
      </c>
      <c r="AD12" s="261" t="str">
        <f>Nov!AE33</f>
        <v>-</v>
      </c>
      <c r="AE12" s="262" t="str">
        <f ca="1">IFERROR(IF(ISNA(VLOOKUP('Year &amp; Tolerances'!D$11,Wertebereiche!V$2:V12,1,FALSE)),"Out",IF(YEAR(NOW())&gt;'Year &amp; Tolerances'!D$8,IF(AD12,AD12,0),IF(MONTH(TODAY())&gt;ROW()-2,IF(AD12,AD12,0),"Out"))),0)</f>
        <v>Out</v>
      </c>
      <c r="AF12" s="261" t="str">
        <f>IFERROR(Nov!AB33,"-")</f>
        <v>-</v>
      </c>
      <c r="AG12" s="262" t="str">
        <f ca="1">IFERROR(IF(ISNA(VLOOKUP('Year &amp; Tolerances'!D$11,Wertebereiche!V$2:V12,1,FALSE)),"Out",IF(YEAR(NOW())&gt;'Year &amp; Tolerances'!D$8,IF(AF12,AF12,0),IF(MONTH(TODAY())&gt;ROW()-2,IF(AF12,AF12,0),"Out"))),0)</f>
        <v>Out</v>
      </c>
      <c r="AH12" s="261" t="str">
        <f>Nov!L48</f>
        <v>-</v>
      </c>
      <c r="AI12" s="262" t="str">
        <f ca="1">IFERROR(IF(ISNA(VLOOKUP('Year &amp; Tolerances'!D$11,Wertebereiche!V$2:V12,1,FALSE)),"Out",IF(YEAR(NOW())&gt;'Year &amp; Tolerances'!D$8,IF(AH12,AH12,0),IF(MONTH(TODAY())&gt;ROW()-2,IF(AH12,AH12,0),"Out"))),0)</f>
        <v>Out</v>
      </c>
      <c r="AJ12" s="261" t="str">
        <f>Nov!L49</f>
        <v>-</v>
      </c>
      <c r="AK12" s="262" t="str">
        <f ca="1">IFERROR(IF(ISNA(VLOOKUP('Year &amp; Tolerances'!D$11,Wertebereiche!V$2:V12,1,FALSE)),"Out",IF(YEAR(NOW())&gt;'Year &amp; Tolerances'!D$8,IF(AJ12,AJ12,0),IF(MONTH(TODAY())&gt;ROW()-2,IF(AJ12,AJ12,0),"Out"))),0)</f>
        <v>Out</v>
      </c>
      <c r="AL12" s="261" t="b">
        <f>Nov!AH3</f>
        <v>0</v>
      </c>
      <c r="AM12" s="267" t="str">
        <f ca="1">IFERROR(IF(ISNA(VLOOKUP('Year &amp; Tolerances'!D$11,Wertebereiche!V$2:V12,1,FALSE)),"Out",IF(YEAR(NOW())&gt;'Year &amp; Tolerances'!D$8,IF(AL12,AL12,0),IF(MONTH(TODAY())&gt;ROW()-2,IF(AL12,AL12,0),"Out"))),0)</f>
        <v>Out</v>
      </c>
      <c r="AN12" s="172"/>
      <c r="AO12" s="261">
        <f>Nov!AK3</f>
        <v>0</v>
      </c>
      <c r="AP12" s="262" t="str">
        <f ca="1">IFERROR(IF(ISNA(VLOOKUP('Year &amp; Tolerances'!D$11,Wertebereiche!V$2:V12,1,FALSE)),"Out",IF(YEAR(NOW())&gt;'Year &amp; Tolerances'!D$8,IF(AO12,AO12,0),IF(MONTH(TODAY())&gt;ROW()-2,IF(AO12,AO12,0),"Out"))),0)</f>
        <v>Out</v>
      </c>
      <c r="AQ12" s="261">
        <f>Nov!AK4</f>
        <v>0</v>
      </c>
      <c r="AR12" s="262" t="str">
        <f ca="1">IFERROR(IF(ISNA(VLOOKUP('Year &amp; Tolerances'!D$11,Wertebereiche!V$2:V12,1,FALSE)),"Out",IF(YEAR(NOW())&gt;'Year &amp; Tolerances'!D$8,IF(AQ12,AQ12,0),IF(MONTH(TODAY())&gt;ROW()-2,IF(AQ12,AQ12,0),"Out"))),0)</f>
        <v>Out</v>
      </c>
      <c r="AS12" s="261">
        <f>Nov!AK5</f>
        <v>0</v>
      </c>
      <c r="AT12" s="262" t="str">
        <f ca="1">IFERROR(IF(ISNA(VLOOKUP('Year &amp; Tolerances'!D$11,Wertebereiche!V$2:V12,1,FALSE)),"Out",IF(YEAR(NOW())&gt;'Year &amp; Tolerances'!D$8,IF(AS12,AS12,0),IF(MONTH(TODAY())&gt;ROW()-2,IF(AS12,AS12,0),"Out"))),0)</f>
        <v>Out</v>
      </c>
      <c r="AU12" s="261">
        <f>Nov!AK6</f>
        <v>0</v>
      </c>
      <c r="AV12" s="262" t="str">
        <f ca="1">IFERROR(IF(ISNA(VLOOKUP('Year &amp; Tolerances'!D$11,Wertebereiche!V$2:V12,1,FALSE)),"Out",IF(YEAR(NOW())&gt;'Year &amp; Tolerances'!D$8,IF(AU12,AU12,0),IF(MONTH(TODAY())&gt;ROW()-2,IF(AU12,AU12,0),"Out"))),0)</f>
        <v>Out</v>
      </c>
      <c r="AW12" s="261">
        <f>Nov!AK7</f>
        <v>0</v>
      </c>
      <c r="AX12" s="262" t="str">
        <f ca="1">IFERROR(IF(ISNA(VLOOKUP('Year &amp; Tolerances'!D$11,Wertebereiche!V$2:V12,1,FALSE)),"Out",IF(YEAR(NOW())&gt;'Year &amp; Tolerances'!D$8,IF(AW12,AW12,0),IF(MONTH(TODAY())&gt;ROW()-2,IF(AW12,AW12,0),"Out"))),0)</f>
        <v>Out</v>
      </c>
      <c r="AY12" s="261">
        <f>Nov!AK8</f>
        <v>0</v>
      </c>
      <c r="AZ12" s="262" t="str">
        <f ca="1">IFERROR(IF(ISNA(VLOOKUP('Year &amp; Tolerances'!D$11,Wertebereiche!V$2:V12,1,FALSE)),"Out",IF(YEAR(NOW())&gt;'Year &amp; Tolerances'!D$8,IF(AY12,AY12,0),IF(MONTH(TODAY())&gt;ROW()-2,IF(AY12,AY12,0),"Out"))),0)</f>
        <v>Out</v>
      </c>
      <c r="BA12" s="261">
        <f>Nov!AK9</f>
        <v>0</v>
      </c>
      <c r="BB12" s="262" t="str">
        <f ca="1">IFERROR(IF(ISNA(VLOOKUP('Year &amp; Tolerances'!D$11,Wertebereiche!V$2:V12,1,FALSE)),"Out",IF(YEAR(NOW())&gt;'Year &amp; Tolerances'!D$8,IF(BA12,BA12,0),IF(MONTH(TODAY())&gt;ROW()-2,IF(BA12,BA12,0),"Out"))),0)</f>
        <v>Out</v>
      </c>
      <c r="BC12" s="261">
        <f>Nov!AK10</f>
        <v>0</v>
      </c>
      <c r="BD12" s="262" t="str">
        <f ca="1">IFERROR(IF(ISNA(VLOOKUP('Year &amp; Tolerances'!D$11,Wertebereiche!V$2:V12,1,FALSE)),"Out",IF(YEAR(NOW())&gt;'Year &amp; Tolerances'!D$8,IF(BC12,BC12,0),IF(MONTH(TODAY())&gt;ROW()-2,IF(BC12,BC12,0),"Out"))),0)</f>
        <v>Out</v>
      </c>
      <c r="BE12" s="261">
        <f>Nov!AK11</f>
        <v>0</v>
      </c>
      <c r="BF12" s="262" t="str">
        <f ca="1">IFERROR(IF(ISNA(VLOOKUP('Year &amp; Tolerances'!D$11,Wertebereiche!V$2:V12,1,FALSE)),"Out",IF(YEAR(NOW())&gt;'Year &amp; Tolerances'!D$8,IF(BE12,BE12,0),IF(MONTH(TODAY())&gt;ROW()-2,IF(BE12,BE12,0),"Out"))),0)</f>
        <v>Out</v>
      </c>
      <c r="BG12" s="261"/>
      <c r="BH12" s="262"/>
    </row>
    <row r="13" spans="2:65" ht="20.100000000000001" customHeight="1" x14ac:dyDescent="0.65">
      <c r="B13" s="27"/>
      <c r="C13" s="27"/>
      <c r="Y13" s="29" t="str">
        <f>LEFT(TEXT(Dec!B1,"MMMM"),3)</f>
        <v>Dez</v>
      </c>
      <c r="Z13" s="261" t="str">
        <f>Dec!L47</f>
        <v>-</v>
      </c>
      <c r="AA13" s="262" t="str">
        <f ca="1">IFERROR(IF(ISNA(VLOOKUP('Year &amp; Tolerances'!D$11,Wertebereiche!V$2:V13,1,FALSE)),"Out",IF(YEAR(NOW())&gt;'Year &amp; Tolerances'!D$8,IF(Z13,Z13,0),IF(MONTH(TODAY())&gt;ROW()-2,IF(Z13,Z13,0),"Out"))),0)</f>
        <v>Out</v>
      </c>
      <c r="AB13" s="261" t="str">
        <f>Dec!L48</f>
        <v>-</v>
      </c>
      <c r="AC13" s="19" t="str">
        <f ca="1">IFERROR(IF(ISNA(VLOOKUP('Year &amp; Tolerances'!D$11,Wertebereiche!V$2:V13,1,FALSE)),"Out",IF(YEAR(NOW())&gt;'Year &amp; Tolerances'!D$8,IF(AB13,AB13,0),IF(MONTH(TODAY())&gt;ROW()-2,IF(AB13,AB13,0),"Out"))),0)</f>
        <v>Out</v>
      </c>
      <c r="AD13" s="261" t="str">
        <f>Dec!AE34</f>
        <v>-</v>
      </c>
      <c r="AE13" s="262" t="str">
        <f ca="1">IFERROR(IF(ISNA(VLOOKUP('Year &amp; Tolerances'!D$11,Wertebereiche!V$2:V13,1,FALSE)),"Out",IF(YEAR(NOW())&gt;'Year &amp; Tolerances'!D$8,IF(AD13,AD13,0),IF(MONTH(TODAY())&gt;ROW()-2,IF(AD13,AD13,0),"Out"))),0)</f>
        <v>Out</v>
      </c>
      <c r="AF13" s="261" t="str">
        <f>IFERROR(Dec!AB34,"-")</f>
        <v>-</v>
      </c>
      <c r="AG13" s="262" t="str">
        <f ca="1">IFERROR(IF(ISNA(VLOOKUP('Year &amp; Tolerances'!D$11,Wertebereiche!V$2:V13,1,FALSE)),"Out",IF(YEAR(NOW())&gt;'Year &amp; Tolerances'!D$8,IF(AF13,AF13,0),IF(MONTH(TODAY())&gt;ROW()-2,IF(AF13,AF13,0),"Out"))),0)</f>
        <v>Out</v>
      </c>
      <c r="AH13" s="261" t="str">
        <f>Dec!L49</f>
        <v>-</v>
      </c>
      <c r="AI13" s="262" t="str">
        <f ca="1">IFERROR(IF(ISNA(VLOOKUP('Year &amp; Tolerances'!D$11,Wertebereiche!V$2:V13,1,FALSE)),"Out",IF(YEAR(NOW())&gt;'Year &amp; Tolerances'!D$8,IF(AH13,AH13,0),IF(MONTH(TODAY())&gt;ROW()-2,IF(AH13,AH13,0),"Out"))),0)</f>
        <v>Out</v>
      </c>
      <c r="AJ13" s="261" t="str">
        <f>Dec!L50</f>
        <v>-</v>
      </c>
      <c r="AK13" s="262" t="str">
        <f ca="1">IFERROR(IF(ISNA(VLOOKUP('Year &amp; Tolerances'!D$11,Wertebereiche!V$2:V13,1,FALSE)),"Out",IF(YEAR(NOW())&gt;'Year &amp; Tolerances'!D$8,IF(AJ13,AJ13,0),IF(MONTH(TODAY())&gt;ROW()-2,IF(AJ13,AJ13,0),"Out"))),0)</f>
        <v>Out</v>
      </c>
      <c r="AL13" s="261" t="b">
        <f>Dec!AH3</f>
        <v>0</v>
      </c>
      <c r="AM13" s="267" t="str">
        <f ca="1">IFERROR(IF(ISNA(VLOOKUP('Year &amp; Tolerances'!D$11,Wertebereiche!V$2:V13,1,FALSE)),"Out",IF(YEAR(NOW())&gt;'Year &amp; Tolerances'!D$8,IF(AL13,AL13,0),IF(MONTH(TODAY())&gt;ROW()-2,IF(AL13,AL13,0),"Out"))),0)</f>
        <v>Out</v>
      </c>
      <c r="AN13" s="172"/>
      <c r="AO13" s="261">
        <f>Dec!AK3</f>
        <v>0</v>
      </c>
      <c r="AP13" s="262" t="str">
        <f ca="1">IFERROR(IF(ISNA(VLOOKUP('Year &amp; Tolerances'!D$11,Wertebereiche!V$2:V13,1,FALSE)),"Out",IF(YEAR(NOW())&gt;'Year &amp; Tolerances'!D$8,IF(AO13,AO13,0),IF(MONTH(TODAY())&gt;ROW()-2,IF(AO13,AO13,0),"Out"))),0)</f>
        <v>Out</v>
      </c>
      <c r="AQ13" s="261">
        <f>Dec!AK4</f>
        <v>0</v>
      </c>
      <c r="AR13" s="262" t="str">
        <f ca="1">IFERROR(IF(ISNA(VLOOKUP('Year &amp; Tolerances'!D$11,Wertebereiche!V$2:V13,1,FALSE)),"Out",IF(YEAR(NOW())&gt;'Year &amp; Tolerances'!D$8,IF(AQ13,AQ13,0),IF(MONTH(TODAY())&gt;ROW()-2,IF(AQ13,AQ13,0),"Out"))),0)</f>
        <v>Out</v>
      </c>
      <c r="AS13" s="261">
        <f>Dec!AK5</f>
        <v>0</v>
      </c>
      <c r="AT13" s="262" t="str">
        <f ca="1">IFERROR(IF(ISNA(VLOOKUP('Year &amp; Tolerances'!D$11,Wertebereiche!V$2:V13,1,FALSE)),"Out",IF(YEAR(NOW())&gt;'Year &amp; Tolerances'!D$8,IF(AS13,AS13,0),IF(MONTH(TODAY())&gt;ROW()-2,IF(AS13,AS13,0),"Out"))),0)</f>
        <v>Out</v>
      </c>
      <c r="AU13" s="261">
        <f>Dec!AK6</f>
        <v>0</v>
      </c>
      <c r="AV13" s="262" t="str">
        <f ca="1">IFERROR(IF(ISNA(VLOOKUP('Year &amp; Tolerances'!D$11,Wertebereiche!V$2:V13,1,FALSE)),"Out",IF(YEAR(NOW())&gt;'Year &amp; Tolerances'!D$8,IF(AU13,AU13,0),IF(MONTH(TODAY())&gt;ROW()-2,IF(AU13,AU13,0),"Out"))),0)</f>
        <v>Out</v>
      </c>
      <c r="AW13" s="261">
        <f>Dec!AK7</f>
        <v>0</v>
      </c>
      <c r="AX13" s="262" t="str">
        <f ca="1">IFERROR(IF(ISNA(VLOOKUP('Year &amp; Tolerances'!D$11,Wertebereiche!V$2:V13,1,FALSE)),"Out",IF(YEAR(NOW())&gt;'Year &amp; Tolerances'!D$8,IF(AW13,AW13,0),IF(MONTH(TODAY())&gt;ROW()-2,IF(AW13,AW13,0),"Out"))),0)</f>
        <v>Out</v>
      </c>
      <c r="AY13" s="261">
        <f>Dec!AK8</f>
        <v>0</v>
      </c>
      <c r="AZ13" s="262" t="str">
        <f ca="1">IFERROR(IF(ISNA(VLOOKUP('Year &amp; Tolerances'!D$11,Wertebereiche!V$2:V13,1,FALSE)),"Out",IF(YEAR(NOW())&gt;'Year &amp; Tolerances'!D$8,IF(AY13,AY13,0),IF(MONTH(TODAY())&gt;ROW()-2,IF(AY13,AY13,0),"Out"))),0)</f>
        <v>Out</v>
      </c>
      <c r="BA13" s="261">
        <f>Dec!AK9</f>
        <v>0</v>
      </c>
      <c r="BB13" s="262" t="str">
        <f ca="1">IFERROR(IF(ISNA(VLOOKUP('Year &amp; Tolerances'!D$11,Wertebereiche!V$2:V13,1,FALSE)),"Out",IF(YEAR(NOW())&gt;'Year &amp; Tolerances'!D$8,IF(BA13,BA13,0),IF(MONTH(TODAY())&gt;ROW()-2,IF(BA13,BA13,0),"Out"))),0)</f>
        <v>Out</v>
      </c>
      <c r="BC13" s="261">
        <f>Dec!AK10</f>
        <v>0</v>
      </c>
      <c r="BD13" s="262" t="str">
        <f ca="1">IFERROR(IF(ISNA(VLOOKUP('Year &amp; Tolerances'!D$11,Wertebereiche!V$2:V13,1,FALSE)),"Out",IF(YEAR(NOW())&gt;'Year &amp; Tolerances'!D$8,IF(BC13,BC13,0),IF(MONTH(TODAY())&gt;ROW()-2,IF(BC13,BC13,0),"Out"))),0)</f>
        <v>Out</v>
      </c>
      <c r="BE13" s="261">
        <f>Dec!AK11</f>
        <v>0</v>
      </c>
      <c r="BF13" s="262" t="str">
        <f ca="1">IFERROR(IF(ISNA(VLOOKUP('Year &amp; Tolerances'!D$11,Wertebereiche!V$2:V13,1,FALSE)),"Out",IF(YEAR(NOW())&gt;'Year &amp; Tolerances'!D$8,IF(BE13,BE13,0),IF(MONTH(TODAY())&gt;ROW()-2,IF(BE13,BE13,0),"Out"))),0)</f>
        <v>Out</v>
      </c>
      <c r="BG13" s="261"/>
      <c r="BH13" s="262"/>
    </row>
    <row r="14" spans="2:65" ht="20.100000000000001" customHeight="1" x14ac:dyDescent="0.65">
      <c r="B14" s="27"/>
      <c r="C14" s="27"/>
      <c r="F14" s="276" t="str">
        <f>Wertebereiche!P7&amp;"*"</f>
        <v>Average physical condition*</v>
      </c>
      <c r="G14" s="276"/>
      <c r="H14" s="276"/>
      <c r="I14" s="276"/>
      <c r="J14" s="276"/>
      <c r="K14" s="277">
        <f ca="1">IFERROR(AA15,"-")</f>
        <v>0</v>
      </c>
      <c r="L14" s="278"/>
      <c r="M14" s="278"/>
      <c r="O14" s="339" t="str">
        <f>"*The statistics shown refer only to the year " &amp;'Year &amp; Tolerances'!D8 &amp;" (Start of the diary: " &amp;'Year &amp; Tolerances'!D11&amp;" "&amp;'Year &amp; Tolerances'!D8&amp;")"</f>
        <v>*The statistics shown refer only to the year 2024 (Start of the diary: January 2024)</v>
      </c>
      <c r="P14" s="339"/>
      <c r="Q14" s="339"/>
      <c r="R14" s="339"/>
      <c r="S14" s="339"/>
      <c r="T14" s="339"/>
      <c r="U14" s="339"/>
      <c r="V14" s="339"/>
      <c r="W14" s="339"/>
      <c r="Y14" s="139" t="s">
        <v>60</v>
      </c>
      <c r="Z14" s="263"/>
      <c r="AA14" s="264">
        <f ca="1">COUNT(AA2:AA13)</f>
        <v>8</v>
      </c>
      <c r="AB14" s="263"/>
      <c r="AC14" s="139">
        <f ca="1">COUNT(AC2:AC13)</f>
        <v>8</v>
      </c>
      <c r="AD14" s="263"/>
      <c r="AE14" s="264">
        <f ca="1">COUNT(AE2:AE13)</f>
        <v>8</v>
      </c>
      <c r="AF14" s="263"/>
      <c r="AG14" s="264">
        <f t="shared" ref="AG14:AM14" ca="1" si="0">COUNT(AG2:AG13)</f>
        <v>8</v>
      </c>
      <c r="AH14" s="263"/>
      <c r="AI14" s="264">
        <f t="shared" ca="1" si="0"/>
        <v>8</v>
      </c>
      <c r="AJ14" s="263"/>
      <c r="AK14" s="264">
        <f t="shared" ca="1" si="0"/>
        <v>8</v>
      </c>
      <c r="AL14" s="263"/>
      <c r="AM14" s="264">
        <f t="shared" ca="1" si="0"/>
        <v>8</v>
      </c>
      <c r="AN14" s="139"/>
      <c r="AO14" s="263"/>
      <c r="AP14" s="264">
        <f ca="1">COUNT(AP2:AP13)</f>
        <v>8</v>
      </c>
      <c r="AQ14" s="263"/>
      <c r="AR14" s="264">
        <f ca="1">COUNT(AR2:AR13)</f>
        <v>8</v>
      </c>
      <c r="AS14" s="263"/>
      <c r="AT14" s="264">
        <f ca="1">COUNT(AT2:AT13)</f>
        <v>8</v>
      </c>
      <c r="AU14" s="263"/>
      <c r="AV14" s="264">
        <f ca="1">COUNT(AV2:AV13)</f>
        <v>8</v>
      </c>
      <c r="AW14" s="263"/>
      <c r="AX14" s="264">
        <f ca="1">COUNT(AX2:AX13)</f>
        <v>8</v>
      </c>
      <c r="AY14" s="263"/>
      <c r="AZ14" s="264">
        <f ca="1">COUNT(AZ2:AZ13)</f>
        <v>8</v>
      </c>
      <c r="BA14" s="263"/>
      <c r="BB14" s="264">
        <f ca="1">COUNT(BB2:BB13)</f>
        <v>8</v>
      </c>
      <c r="BC14" s="263"/>
      <c r="BD14" s="264">
        <f ca="1">COUNT(BD2:BD13)</f>
        <v>8</v>
      </c>
      <c r="BE14" s="263"/>
      <c r="BF14" s="264">
        <f ca="1">COUNT(BF2:BF13)</f>
        <v>8</v>
      </c>
      <c r="BG14" s="261"/>
      <c r="BH14" s="262"/>
    </row>
    <row r="15" spans="2:65" ht="30" customHeight="1" x14ac:dyDescent="0.65">
      <c r="B15" s="27"/>
      <c r="C15" s="27"/>
      <c r="F15" s="37" t="str">
        <f>Wertebereiche!P8&amp;"*"</f>
        <v>Average mental condition*</v>
      </c>
      <c r="G15" s="37"/>
      <c r="H15" s="37"/>
      <c r="I15" s="37"/>
      <c r="J15" s="37"/>
      <c r="K15" s="58">
        <f ca="1">IFERROR(AC15,"-")</f>
        <v>0</v>
      </c>
      <c r="Y15" s="138" t="s">
        <v>51</v>
      </c>
      <c r="Z15" s="265"/>
      <c r="AA15" s="266">
        <f ca="1">IFERROR(ROUND(SUM(AA2:AA13)/AA14,0),0)</f>
        <v>0</v>
      </c>
      <c r="AB15" s="265"/>
      <c r="AC15" s="269">
        <f ca="1">IFERROR(ROUND(SUM(AC2:AC13)/AC14,0),0)</f>
        <v>0</v>
      </c>
      <c r="AD15" s="265"/>
      <c r="AE15" s="266">
        <f ca="1">IFERROR(ROUND(SUM(AE2:AE13)/AE14,0),0)</f>
        <v>0</v>
      </c>
      <c r="AF15" s="265"/>
      <c r="AG15" s="266">
        <f ca="1">IFERROR(ROUND(SUM(AG2:AG13)/AG14,0),0)</f>
        <v>0</v>
      </c>
      <c r="AH15" s="265"/>
      <c r="AI15" s="266">
        <f ca="1">IFERROR(ROUND(SUM(AI2:AI13)/AI14,0),0)</f>
        <v>0</v>
      </c>
      <c r="AJ15" s="265"/>
      <c r="AK15" s="266">
        <f ca="1">IFERROR(ROUND(SUM(AK2:AK13)/AK14,0),0)</f>
        <v>0</v>
      </c>
      <c r="AL15" s="265"/>
      <c r="AM15" s="268">
        <f ca="1">IFERROR(ROUND(SUM(AM2:AM13)/AM14,0),0)</f>
        <v>0</v>
      </c>
      <c r="AN15" s="274" t="s">
        <v>310</v>
      </c>
      <c r="AO15" s="265"/>
      <c r="AP15" s="266">
        <f ca="1">IFERROR(SUM(AP2:AP13),0)</f>
        <v>0</v>
      </c>
      <c r="AQ15" s="265"/>
      <c r="AR15" s="266">
        <f ca="1">IFERROR(SUM(AR2:AR13),0)</f>
        <v>0</v>
      </c>
      <c r="AS15" s="265"/>
      <c r="AT15" s="266">
        <f ca="1">IFERROR(SUM(AT2:AT13),0)</f>
        <v>0</v>
      </c>
      <c r="AU15" s="265"/>
      <c r="AV15" s="266">
        <f ca="1">IFERROR(SUM(AV2:AV13),0)</f>
        <v>0</v>
      </c>
      <c r="AW15" s="265"/>
      <c r="AX15" s="266">
        <f ca="1">IFERROR(SUM(AX2:AX13),0)</f>
        <v>0</v>
      </c>
      <c r="AY15" s="265"/>
      <c r="AZ15" s="266">
        <f ca="1">IFERROR(SUM(AZ2:AZ13),0)</f>
        <v>0</v>
      </c>
      <c r="BA15" s="265"/>
      <c r="BB15" s="266">
        <f ca="1">IFERROR(SUM(BB2:BB13),0)</f>
        <v>0</v>
      </c>
      <c r="BC15" s="265"/>
      <c r="BD15" s="266">
        <f ca="1">IFERROR(SUM(BD2:BD13),0)</f>
        <v>0</v>
      </c>
      <c r="BE15" s="265"/>
      <c r="BF15" s="266">
        <f ca="1">IFERROR(SUM(BF2:BF13),0)</f>
        <v>0</v>
      </c>
      <c r="BG15" s="173"/>
      <c r="BH15" s="273"/>
    </row>
    <row r="16" spans="2:65" ht="30" customHeight="1" x14ac:dyDescent="0.65">
      <c r="B16" s="27"/>
      <c r="C16" s="27"/>
      <c r="F16" s="65" t="str">
        <f>Wertebereiche!P12&amp;"*"</f>
        <v>Average sleep duration per day in hours*</v>
      </c>
      <c r="G16" s="65"/>
      <c r="H16" s="65"/>
      <c r="I16" s="65"/>
      <c r="J16" s="65"/>
      <c r="K16" s="29">
        <f ca="1">IFERROR(AI15,"-")</f>
        <v>0</v>
      </c>
    </row>
    <row r="17" spans="2:14" ht="30" customHeight="1" x14ac:dyDescent="0.65">
      <c r="B17" s="27"/>
      <c r="C17" s="27"/>
      <c r="F17" s="65" t="str">
        <f>Wertebereiche!P14&amp;"*"</f>
        <v>Average number of stool per day*</v>
      </c>
      <c r="G17" s="65"/>
      <c r="H17" s="65"/>
      <c r="I17" s="65"/>
      <c r="J17" s="65"/>
      <c r="K17" s="29">
        <f ca="1">IFERROR(AK15,"-")</f>
        <v>0</v>
      </c>
    </row>
    <row r="18" spans="2:14" ht="30" customHeight="1" x14ac:dyDescent="0.65">
      <c r="B18" s="27"/>
      <c r="C18" s="27"/>
      <c r="F18" s="65" t="str">
        <f>Wertebereiche!P72&amp;"*"</f>
        <v>Average number of FMT per month*</v>
      </c>
      <c r="G18" s="65"/>
      <c r="H18" s="65"/>
      <c r="I18" s="65"/>
      <c r="K18" s="29">
        <f ca="1">IFERROR(AM15,"-")</f>
        <v>0</v>
      </c>
    </row>
    <row r="19" spans="2:14" ht="30" customHeight="1" x14ac:dyDescent="0.65">
      <c r="B19" s="27"/>
      <c r="C19" s="27"/>
      <c r="F19" s="338" t="str">
        <f>"*The statistics shown refer only to the year " &amp;'Year &amp; Tolerances'!D8 &amp;" (Start of the diary: " &amp;'Year &amp; Tolerances'!D11&amp;" "&amp;'Year &amp; Tolerances'!D8&amp;")"</f>
        <v>*The statistics shown refer only to the year 2024 (Start of the diary: January 2024)</v>
      </c>
      <c r="G19" s="338"/>
      <c r="H19" s="338"/>
      <c r="I19" s="338"/>
      <c r="J19" s="338"/>
      <c r="K19" s="338"/>
      <c r="L19" s="338"/>
      <c r="M19" s="338"/>
      <c r="N19" s="338"/>
    </row>
    <row r="20" spans="2:14" ht="30" customHeight="1" x14ac:dyDescent="0.65">
      <c r="B20" s="27"/>
      <c r="C20" s="27"/>
    </row>
    <row r="21" spans="2:14" ht="30" customHeight="1" x14ac:dyDescent="0.65">
      <c r="B21" s="27"/>
      <c r="C21" s="27"/>
    </row>
    <row r="22" spans="2:14" ht="30" customHeight="1" x14ac:dyDescent="0.65">
      <c r="B22" s="27"/>
      <c r="C22" s="27"/>
    </row>
    <row r="23" spans="2:14" ht="30" customHeight="1" x14ac:dyDescent="0.65">
      <c r="B23" s="27"/>
      <c r="C23" s="27"/>
    </row>
    <row r="24" spans="2:14" ht="30" customHeight="1" x14ac:dyDescent="0.65">
      <c r="B24" s="27"/>
      <c r="C24" s="27"/>
    </row>
    <row r="25" spans="2:14" ht="30" customHeight="1" x14ac:dyDescent="0.65">
      <c r="B25" s="27"/>
      <c r="C25" s="27"/>
    </row>
    <row r="26" spans="2:14" ht="30" customHeight="1" x14ac:dyDescent="0.65">
      <c r="B26" s="27"/>
      <c r="C26" s="27"/>
    </row>
    <row r="27" spans="2:14" ht="30" customHeight="1" x14ac:dyDescent="0.65">
      <c r="B27" s="27"/>
      <c r="C27" s="27"/>
    </row>
    <row r="28" spans="2:14" ht="30" customHeight="1" x14ac:dyDescent="0.65">
      <c r="B28" s="27"/>
      <c r="C28" s="27"/>
    </row>
    <row r="29" spans="2:14" ht="30" customHeight="1" x14ac:dyDescent="0.65">
      <c r="B29" s="27"/>
      <c r="C29" s="27"/>
    </row>
    <row r="30" spans="2:14" ht="30" customHeight="1" x14ac:dyDescent="0.65">
      <c r="B30" s="27"/>
      <c r="C30" s="27"/>
    </row>
    <row r="31" spans="2:14" ht="30" customHeight="1" x14ac:dyDescent="0.65">
      <c r="B31" s="27"/>
      <c r="C31" s="27"/>
    </row>
    <row r="32" spans="2:14" ht="30" customHeight="1" x14ac:dyDescent="0.65">
      <c r="B32" s="27"/>
      <c r="C32" s="27"/>
    </row>
    <row r="33" spans="2:3" ht="30" customHeight="1" x14ac:dyDescent="0.65">
      <c r="B33" s="27"/>
      <c r="C33" s="27"/>
    </row>
    <row r="34" spans="2:3" ht="30" customHeight="1" x14ac:dyDescent="0.65">
      <c r="B34" s="27"/>
      <c r="C34" s="27"/>
    </row>
    <row r="35" spans="2:3" ht="30" customHeight="1" x14ac:dyDescent="0.65">
      <c r="B35" s="27"/>
      <c r="C35" s="27"/>
    </row>
    <row r="36" spans="2:3" ht="30" customHeight="1" x14ac:dyDescent="0.65">
      <c r="B36" s="27"/>
      <c r="C36" s="27"/>
    </row>
    <row r="37" spans="2:3" ht="30" customHeight="1" x14ac:dyDescent="0.65">
      <c r="B37" s="27"/>
      <c r="C37" s="27"/>
    </row>
    <row r="38" spans="2:3" ht="30" customHeight="1" x14ac:dyDescent="0.65">
      <c r="B38" s="27"/>
      <c r="C38" s="27"/>
    </row>
    <row r="39" spans="2:3" ht="30" customHeight="1" x14ac:dyDescent="0.65">
      <c r="B39" s="27"/>
      <c r="C39" s="27"/>
    </row>
    <row r="40" spans="2:3" ht="30" customHeight="1" x14ac:dyDescent="0.65">
      <c r="B40" s="27"/>
      <c r="C40" s="27"/>
    </row>
    <row r="41" spans="2:3" ht="30" customHeight="1" x14ac:dyDescent="0.65">
      <c r="B41" s="27"/>
      <c r="C41" s="27"/>
    </row>
    <row r="42" spans="2:3" ht="30" customHeight="1" x14ac:dyDescent="0.65">
      <c r="B42" s="27"/>
      <c r="C42" s="27"/>
    </row>
    <row r="43" spans="2:3" ht="30" customHeight="1" x14ac:dyDescent="0.65">
      <c r="B43" s="27"/>
      <c r="C43" s="27"/>
    </row>
    <row r="44" spans="2:3" ht="30" customHeight="1" x14ac:dyDescent="0.65">
      <c r="B44" s="27"/>
      <c r="C44" s="27"/>
    </row>
    <row r="45" spans="2:3" ht="30" customHeight="1" x14ac:dyDescent="0.65">
      <c r="B45" s="27"/>
      <c r="C45" s="27"/>
    </row>
    <row r="46" spans="2:3" ht="30" customHeight="1" x14ac:dyDescent="0.65">
      <c r="B46" s="27"/>
      <c r="C46" s="27"/>
    </row>
    <row r="47" spans="2:3" ht="30" customHeight="1" x14ac:dyDescent="0.65">
      <c r="B47" s="27"/>
      <c r="C47" s="27"/>
    </row>
    <row r="48" spans="2:3" ht="30" customHeight="1" x14ac:dyDescent="0.65">
      <c r="B48" s="27"/>
      <c r="C48" s="27"/>
    </row>
    <row r="49" spans="2:3" ht="30" customHeight="1" x14ac:dyDescent="0.65">
      <c r="B49" s="27"/>
      <c r="C49" s="27"/>
    </row>
    <row r="50" spans="2:3" ht="30" customHeight="1" x14ac:dyDescent="0.65">
      <c r="B50" s="27"/>
      <c r="C50" s="27"/>
    </row>
    <row r="51" spans="2:3" ht="30" customHeight="1" x14ac:dyDescent="0.65">
      <c r="B51" s="27"/>
      <c r="C51" s="27"/>
    </row>
    <row r="52" spans="2:3" ht="30" customHeight="1" x14ac:dyDescent="0.65">
      <c r="B52" s="27"/>
      <c r="C52" s="27"/>
    </row>
    <row r="53" spans="2:3" ht="30" customHeight="1" x14ac:dyDescent="0.65">
      <c r="B53" s="27"/>
      <c r="C53" s="27"/>
    </row>
    <row r="54" spans="2:3" ht="30" customHeight="1" x14ac:dyDescent="0.65">
      <c r="B54" s="27"/>
      <c r="C54" s="27"/>
    </row>
    <row r="55" spans="2:3" ht="30" customHeight="1" x14ac:dyDescent="0.65">
      <c r="B55" s="27"/>
      <c r="C55" s="27"/>
    </row>
    <row r="56" spans="2:3" ht="30" customHeight="1" x14ac:dyDescent="0.65">
      <c r="B56" s="27"/>
      <c r="C56" s="27"/>
    </row>
    <row r="57" spans="2:3" ht="30" customHeight="1" x14ac:dyDescent="0.65">
      <c r="B57" s="27"/>
      <c r="C57" s="27"/>
    </row>
    <row r="58" spans="2:3" ht="30" customHeight="1" x14ac:dyDescent="0.65">
      <c r="B58" s="27"/>
      <c r="C58" s="27"/>
    </row>
    <row r="59" spans="2:3" ht="30" customHeight="1" x14ac:dyDescent="0.65">
      <c r="B59" s="27"/>
      <c r="C59" s="27"/>
    </row>
    <row r="60" spans="2:3" ht="30" customHeight="1" x14ac:dyDescent="0.65">
      <c r="B60" s="27"/>
      <c r="C60" s="27"/>
    </row>
    <row r="61" spans="2:3" ht="30" customHeight="1" x14ac:dyDescent="0.65">
      <c r="B61" s="27"/>
      <c r="C61" s="27"/>
    </row>
    <row r="62" spans="2:3" ht="30" customHeight="1" x14ac:dyDescent="0.65">
      <c r="B62" s="27"/>
      <c r="C62" s="27"/>
    </row>
    <row r="63" spans="2:3" ht="30" customHeight="1" x14ac:dyDescent="0.65">
      <c r="B63" s="27"/>
      <c r="C63" s="27"/>
    </row>
    <row r="64" spans="2:3" ht="30" customHeight="1" x14ac:dyDescent="0.65">
      <c r="B64" s="27"/>
      <c r="C64" s="27"/>
    </row>
  </sheetData>
  <sheetProtection algorithmName="SHA-512" hashValue="cQXLh3oyAwGSIzgLDYDDWhlSz1um8vhCmSHqqCJGUGIuU2VJIrlbAiGm6K0rHuZR4NsC8G7mAY0IZ7eBvrJi+g==" saltValue="ISPuUa89EcrZWf7iyvIIhg==" spinCount="100000" sheet="1" objects="1" scenarios="1"/>
  <mergeCells count="18">
    <mergeCell ref="F19:N19"/>
    <mergeCell ref="O14:W14"/>
    <mergeCell ref="AJ1:AK1"/>
    <mergeCell ref="AH1:AI1"/>
    <mergeCell ref="AD1:AE1"/>
    <mergeCell ref="AF1:AG1"/>
    <mergeCell ref="AB1:AC1"/>
    <mergeCell ref="Z1:AA1"/>
    <mergeCell ref="F1:W1"/>
    <mergeCell ref="AY1:AZ1"/>
    <mergeCell ref="BA1:BB1"/>
    <mergeCell ref="BC1:BD1"/>
    <mergeCell ref="BE1:BF1"/>
    <mergeCell ref="AO1:AP1"/>
    <mergeCell ref="AQ1:AR1"/>
    <mergeCell ref="AS1:AT1"/>
    <mergeCell ref="AU1:AV1"/>
    <mergeCell ref="AW1:AX1"/>
  </mergeCells>
  <phoneticPr fontId="1" type="noConversion"/>
  <dataValidations disablePrompts="1" count="1">
    <dataValidation type="list" allowBlank="1" showInputMessage="1" showErrorMessage="1" sqref="BM2" xr:uid="{5C747690-6120-4D8A-84D2-D585867F36C2}">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&amp;C&amp;"-,Fett"&amp;16Annual Statistics&amp;R&amp;G</oddHeader>
    <oddFooter>&amp;Cwww.gut-and-me.com&amp;R&amp;P</oddFooter>
  </headerFooter>
  <colBreaks count="1" manualBreakCount="1">
    <brk id="14" max="1048575" man="1"/>
  </colBreaks>
  <ignoredErrors>
    <ignoredError sqref="AO2:AO13 AB2:AB13 AD2:AD13 AF2:AF13 AH2:AH13 AJ2:AJ13 AL2:AL13 AS6:AS13 AQ2:AQ13 AS2:AS5" formula="1"/>
  </ignoredErrors>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D4712-D4EC-4297-972C-D4F033A4448B}">
  <sheetPr codeName="Tabelle11"/>
  <dimension ref="B1:B52"/>
  <sheetViews>
    <sheetView showGridLines="0" workbookViewId="0">
      <selection activeCell="B2" sqref="B2:B34"/>
    </sheetView>
  </sheetViews>
  <sheetFormatPr baseColWidth="10" defaultColWidth="10.7109375" defaultRowHeight="15" x14ac:dyDescent="0.25"/>
  <cols>
    <col min="1" max="1" width="24.140625" customWidth="1"/>
    <col min="2" max="2" width="115.85546875" customWidth="1"/>
  </cols>
  <sheetData>
    <row r="1" spans="2:2" ht="42.75" customHeight="1" x14ac:dyDescent="0.45">
      <c r="B1" s="117" t="s">
        <v>242</v>
      </c>
    </row>
    <row r="2" spans="2:2" ht="20.25" customHeight="1" x14ac:dyDescent="0.25">
      <c r="B2" s="343" t="s">
        <v>317</v>
      </c>
    </row>
    <row r="3" spans="2:2" ht="15" customHeight="1" x14ac:dyDescent="0.25">
      <c r="B3" s="343"/>
    </row>
    <row r="4" spans="2:2" ht="15" customHeight="1" x14ac:dyDescent="0.25">
      <c r="B4" s="343"/>
    </row>
    <row r="5" spans="2:2" ht="15" customHeight="1" x14ac:dyDescent="0.25">
      <c r="B5" s="343"/>
    </row>
    <row r="6" spans="2:2" ht="15" customHeight="1" x14ac:dyDescent="0.25">
      <c r="B6" s="343"/>
    </row>
    <row r="7" spans="2:2" ht="15" customHeight="1" x14ac:dyDescent="0.25">
      <c r="B7" s="343"/>
    </row>
    <row r="8" spans="2:2" ht="15" customHeight="1" x14ac:dyDescent="0.25">
      <c r="B8" s="343"/>
    </row>
    <row r="9" spans="2:2" ht="15" customHeight="1" x14ac:dyDescent="0.25">
      <c r="B9" s="343"/>
    </row>
    <row r="10" spans="2:2" ht="15" customHeight="1" x14ac:dyDescent="0.25">
      <c r="B10" s="343"/>
    </row>
    <row r="11" spans="2:2" ht="15" customHeight="1" x14ac:dyDescent="0.25">
      <c r="B11" s="343"/>
    </row>
    <row r="12" spans="2:2" ht="15" customHeight="1" x14ac:dyDescent="0.25">
      <c r="B12" s="343"/>
    </row>
    <row r="13" spans="2:2" ht="15" customHeight="1" x14ac:dyDescent="0.25">
      <c r="B13" s="343"/>
    </row>
    <row r="14" spans="2:2" ht="15" customHeight="1" x14ac:dyDescent="0.25">
      <c r="B14" s="343"/>
    </row>
    <row r="15" spans="2:2" ht="15" customHeight="1" x14ac:dyDescent="0.25">
      <c r="B15" s="343"/>
    </row>
    <row r="16" spans="2:2" ht="15" customHeight="1" x14ac:dyDescent="0.25">
      <c r="B16" s="343"/>
    </row>
    <row r="17" spans="2:2" ht="195" customHeight="1" x14ac:dyDescent="0.25">
      <c r="B17" s="343"/>
    </row>
    <row r="18" spans="2:2" ht="15" customHeight="1" x14ac:dyDescent="0.25">
      <c r="B18" s="343"/>
    </row>
    <row r="19" spans="2:2" ht="15" customHeight="1" x14ac:dyDescent="0.25">
      <c r="B19" s="343"/>
    </row>
    <row r="20" spans="2:2" ht="15" customHeight="1" x14ac:dyDescent="0.25">
      <c r="B20" s="343"/>
    </row>
    <row r="21" spans="2:2" ht="150" customHeight="1" x14ac:dyDescent="0.25">
      <c r="B21" s="343"/>
    </row>
    <row r="22" spans="2:2" ht="15" customHeight="1" x14ac:dyDescent="0.25">
      <c r="B22" s="343"/>
    </row>
    <row r="23" spans="2:2" ht="15" customHeight="1" x14ac:dyDescent="0.25">
      <c r="B23" s="343"/>
    </row>
    <row r="24" spans="2:2" ht="15" customHeight="1" x14ac:dyDescent="0.25">
      <c r="B24" s="343"/>
    </row>
    <row r="25" spans="2:2" ht="165" customHeight="1" x14ac:dyDescent="0.25">
      <c r="B25" s="343"/>
    </row>
    <row r="26" spans="2:2" ht="15" customHeight="1" x14ac:dyDescent="0.25">
      <c r="B26" s="343"/>
    </row>
    <row r="27" spans="2:2" ht="30" customHeight="1" x14ac:dyDescent="0.25">
      <c r="B27" s="343"/>
    </row>
    <row r="28" spans="2:2" ht="15" customHeight="1" x14ac:dyDescent="0.25">
      <c r="B28" s="343"/>
    </row>
    <row r="29" spans="2:2" ht="15" customHeight="1" x14ac:dyDescent="0.25">
      <c r="B29" s="343"/>
    </row>
    <row r="30" spans="2:2" ht="15" customHeight="1" x14ac:dyDescent="0.25">
      <c r="B30" s="343"/>
    </row>
    <row r="31" spans="2:2" ht="15" customHeight="1" x14ac:dyDescent="0.25">
      <c r="B31" s="343"/>
    </row>
    <row r="32" spans="2:2" ht="15" customHeight="1" x14ac:dyDescent="0.25">
      <c r="B32" s="343"/>
    </row>
    <row r="33" spans="2:2" ht="15" customHeight="1" x14ac:dyDescent="0.25">
      <c r="B33" s="343"/>
    </row>
    <row r="34" spans="2:2" ht="15" customHeight="1" x14ac:dyDescent="0.25">
      <c r="B34" s="343"/>
    </row>
    <row r="35" spans="2:2" ht="15" customHeight="1" x14ac:dyDescent="0.25">
      <c r="B35" s="116"/>
    </row>
    <row r="36" spans="2:2" ht="15" customHeight="1" x14ac:dyDescent="0.25">
      <c r="B36" s="116"/>
    </row>
    <row r="37" spans="2:2" ht="15" customHeight="1" x14ac:dyDescent="0.25">
      <c r="B37" s="116"/>
    </row>
    <row r="38" spans="2:2" ht="15" customHeight="1" x14ac:dyDescent="0.25">
      <c r="B38" s="116"/>
    </row>
    <row r="39" spans="2:2" ht="15" customHeight="1" x14ac:dyDescent="0.25">
      <c r="B39" s="116"/>
    </row>
    <row r="40" spans="2:2" ht="15" customHeight="1" x14ac:dyDescent="0.25">
      <c r="B40" s="116"/>
    </row>
    <row r="41" spans="2:2" ht="15" customHeight="1" x14ac:dyDescent="0.25">
      <c r="B41" s="116"/>
    </row>
    <row r="42" spans="2:2" ht="15" customHeight="1" x14ac:dyDescent="0.25">
      <c r="B42" s="116"/>
    </row>
    <row r="43" spans="2:2" ht="15" customHeight="1" x14ac:dyDescent="0.25">
      <c r="B43" s="116"/>
    </row>
    <row r="44" spans="2:2" ht="15" customHeight="1" x14ac:dyDescent="0.25">
      <c r="B44" s="116"/>
    </row>
    <row r="45" spans="2:2" ht="15" customHeight="1" x14ac:dyDescent="0.25">
      <c r="B45" s="116"/>
    </row>
    <row r="46" spans="2:2" ht="15" customHeight="1" x14ac:dyDescent="0.25">
      <c r="B46" s="116"/>
    </row>
    <row r="47" spans="2:2" ht="15" customHeight="1" x14ac:dyDescent="0.25">
      <c r="B47" s="116"/>
    </row>
    <row r="48" spans="2:2" ht="15" customHeight="1" x14ac:dyDescent="0.25">
      <c r="B48" s="116"/>
    </row>
    <row r="49" spans="2:2" ht="15" customHeight="1" x14ac:dyDescent="0.25">
      <c r="B49" s="116"/>
    </row>
    <row r="50" spans="2:2" ht="15" customHeight="1" x14ac:dyDescent="0.25">
      <c r="B50" s="116"/>
    </row>
    <row r="51" spans="2:2" ht="15" customHeight="1" x14ac:dyDescent="0.25">
      <c r="B51" s="116"/>
    </row>
    <row r="52" spans="2:2" ht="15" customHeight="1" x14ac:dyDescent="0.25">
      <c r="B52" s="116"/>
    </row>
  </sheetData>
  <sheetProtection algorithmName="SHA-512" hashValue="WAPkOtKP1oAaWvbSEGD0Ti19X9u0IZZSMmxWq6+2qM5/bNqCYpdOcRBbUBLV2gfF7KwN0V2+Z3WQRgWcKI8iuQ==" saltValue="dRUY6S8E+7HShTl3t1DOqg==" spinCount="100000" sheet="1" objects="1" scenarios="1"/>
  <mergeCells count="1">
    <mergeCell ref="B2:B34"/>
  </mergeCells>
  <pageMargins left="0.7" right="0.7" top="0.78740157499999996" bottom="0.78740157499999996" header="0.3" footer="0.3"/>
  <pageSetup paperSize="9"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7DFE5-67F4-4460-B953-6D765E1F41F5}">
  <sheetPr codeName="Tabelle23">
    <pageSetUpPr autoPageBreaks="0"/>
  </sheetPr>
  <dimension ref="A1:F116"/>
  <sheetViews>
    <sheetView showGridLines="0" zoomScaleNormal="100" zoomScaleSheetLayoutView="100" workbookViewId="0">
      <selection activeCell="D117" sqref="D117"/>
    </sheetView>
  </sheetViews>
  <sheetFormatPr baseColWidth="10" defaultColWidth="10.7109375" defaultRowHeight="99.95" customHeight="1" x14ac:dyDescent="0.25"/>
  <cols>
    <col min="1" max="3" width="10.85546875" style="34" customWidth="1"/>
    <col min="4" max="4" width="104.140625" style="105" customWidth="1"/>
    <col min="5" max="5" width="7.140625" style="34" customWidth="1"/>
    <col min="6" max="6" width="54.140625" style="34" customWidth="1"/>
    <col min="7" max="16384" width="10.7109375" style="34"/>
  </cols>
  <sheetData>
    <row r="1" spans="4:4" s="65" customFormat="1" ht="29.25" customHeight="1" x14ac:dyDescent="0.25">
      <c r="D1" s="167" t="s">
        <v>177</v>
      </c>
    </row>
    <row r="2" spans="4:4" ht="17.25" customHeight="1" x14ac:dyDescent="0.25">
      <c r="D2" s="167"/>
    </row>
    <row r="3" spans="4:4" ht="19.5" customHeight="1" x14ac:dyDescent="0.25">
      <c r="D3" s="203" t="s">
        <v>178</v>
      </c>
    </row>
    <row r="4" spans="4:4" ht="58.5" customHeight="1" x14ac:dyDescent="0.25">
      <c r="D4" s="202" t="s">
        <v>179</v>
      </c>
    </row>
    <row r="5" spans="4:4" ht="125.25" customHeight="1" x14ac:dyDescent="0.25">
      <c r="D5" s="191"/>
    </row>
    <row r="6" spans="4:4" ht="35.1" customHeight="1" x14ac:dyDescent="0.25"/>
    <row r="7" spans="4:4" ht="19.5" customHeight="1" x14ac:dyDescent="0.25">
      <c r="D7" s="203" t="s">
        <v>237</v>
      </c>
    </row>
    <row r="8" spans="4:4" ht="10.5" customHeight="1" x14ac:dyDescent="0.25">
      <c r="D8" s="199"/>
    </row>
    <row r="9" spans="4:4" ht="24.75" customHeight="1" x14ac:dyDescent="0.25">
      <c r="D9" s="200"/>
    </row>
    <row r="10" spans="4:4" ht="19.5" customHeight="1" x14ac:dyDescent="0.25">
      <c r="D10" s="202" t="s">
        <v>180</v>
      </c>
    </row>
    <row r="11" spans="4:4" ht="62.25" customHeight="1" x14ac:dyDescent="0.25">
      <c r="D11" s="201"/>
    </row>
    <row r="12" spans="4:4" ht="35.1" customHeight="1" x14ac:dyDescent="0.25">
      <c r="D12" s="60"/>
    </row>
    <row r="13" spans="4:4" ht="19.5" customHeight="1" x14ac:dyDescent="0.25">
      <c r="D13" s="203" t="s">
        <v>181</v>
      </c>
    </row>
    <row r="14" spans="4:4" ht="19.5" customHeight="1" x14ac:dyDescent="0.25">
      <c r="D14" s="202" t="s">
        <v>182</v>
      </c>
    </row>
    <row r="15" spans="4:4" ht="66" customHeight="1" x14ac:dyDescent="0.25">
      <c r="D15" s="191"/>
    </row>
    <row r="16" spans="4:4" ht="35.1" customHeight="1" x14ac:dyDescent="0.25"/>
    <row r="17" spans="4:4" ht="19.5" customHeight="1" x14ac:dyDescent="0.25">
      <c r="D17" s="203" t="s">
        <v>183</v>
      </c>
    </row>
    <row r="18" spans="4:4" ht="130.5" customHeight="1" x14ac:dyDescent="0.25">
      <c r="D18" s="191"/>
    </row>
    <row r="19" spans="4:4" ht="35.1" customHeight="1" x14ac:dyDescent="0.25"/>
    <row r="20" spans="4:4" ht="19.5" customHeight="1" x14ac:dyDescent="0.25">
      <c r="D20" s="203" t="s">
        <v>184</v>
      </c>
    </row>
    <row r="21" spans="4:4" ht="270" customHeight="1" x14ac:dyDescent="0.25">
      <c r="D21" s="191"/>
    </row>
    <row r="22" spans="4:4" ht="35.1" customHeight="1" x14ac:dyDescent="0.25"/>
    <row r="23" spans="4:4" ht="19.5" customHeight="1" x14ac:dyDescent="0.25">
      <c r="D23" s="204" t="s">
        <v>185</v>
      </c>
    </row>
    <row r="24" spans="4:4" ht="26.25" customHeight="1" x14ac:dyDescent="0.25">
      <c r="D24" s="191"/>
    </row>
    <row r="25" spans="4:4" ht="35.1" customHeight="1" x14ac:dyDescent="0.25"/>
    <row r="26" spans="4:4" s="190" customFormat="1" ht="19.5" customHeight="1" x14ac:dyDescent="0.25">
      <c r="D26" s="203" t="s">
        <v>186</v>
      </c>
    </row>
    <row r="27" spans="4:4" ht="18.75" customHeight="1" x14ac:dyDescent="0.25">
      <c r="D27" s="202" t="s">
        <v>187</v>
      </c>
    </row>
    <row r="28" spans="4:4" ht="3.75" customHeight="1" x14ac:dyDescent="0.25">
      <c r="D28" s="192"/>
    </row>
    <row r="29" spans="4:4" ht="15" x14ac:dyDescent="0.25">
      <c r="D29" s="282" t="s">
        <v>313</v>
      </c>
    </row>
    <row r="30" spans="4:4" ht="19.5" customHeight="1" x14ac:dyDescent="0.25">
      <c r="D30" s="257" t="s">
        <v>83</v>
      </c>
    </row>
    <row r="31" spans="4:4" s="195" customFormat="1" ht="35.1" customHeight="1" x14ac:dyDescent="0.25">
      <c r="D31" s="194"/>
    </row>
    <row r="32" spans="4:4" ht="19.5" customHeight="1" x14ac:dyDescent="0.25"/>
    <row r="33" spans="4:6" ht="30" customHeight="1" x14ac:dyDescent="0.25">
      <c r="D33" s="167" t="s">
        <v>188</v>
      </c>
      <c r="E33" s="141"/>
      <c r="F33" s="141"/>
    </row>
    <row r="34" spans="4:6" ht="17.25" customHeight="1" x14ac:dyDescent="0.25">
      <c r="D34" s="167"/>
      <c r="E34" s="141"/>
      <c r="F34" s="141"/>
    </row>
    <row r="35" spans="4:6" ht="30" customHeight="1" x14ac:dyDescent="0.25">
      <c r="D35" s="209" t="s">
        <v>189</v>
      </c>
      <c r="E35" s="141"/>
      <c r="F35" s="141"/>
    </row>
    <row r="36" spans="4:6" ht="22.5" customHeight="1" x14ac:dyDescent="0.25">
      <c r="D36" s="193" t="s">
        <v>6</v>
      </c>
      <c r="E36" s="141"/>
      <c r="F36" s="141"/>
    </row>
    <row r="37" spans="4:6" ht="22.5" customHeight="1" x14ac:dyDescent="0.25">
      <c r="D37" s="193" t="s">
        <v>190</v>
      </c>
      <c r="E37" s="141"/>
      <c r="F37" s="141"/>
    </row>
    <row r="38" spans="4:6" ht="22.5" customHeight="1" x14ac:dyDescent="0.25">
      <c r="D38" s="193" t="s">
        <v>191</v>
      </c>
      <c r="E38" s="141"/>
      <c r="F38" s="141"/>
    </row>
    <row r="39" spans="4:6" ht="22.5" customHeight="1" x14ac:dyDescent="0.25">
      <c r="D39" s="193" t="s">
        <v>192</v>
      </c>
      <c r="E39" s="141"/>
      <c r="F39" s="141"/>
    </row>
    <row r="40" spans="4:6" ht="22.5" customHeight="1" x14ac:dyDescent="0.25">
      <c r="D40" s="193" t="s">
        <v>193</v>
      </c>
      <c r="E40" s="141"/>
      <c r="F40" s="141"/>
    </row>
    <row r="41" spans="4:6" ht="22.5" customHeight="1" x14ac:dyDescent="0.25">
      <c r="D41" s="193" t="s">
        <v>240</v>
      </c>
      <c r="E41" s="141"/>
      <c r="F41" s="141"/>
    </row>
    <row r="42" spans="4:6" ht="22.5" customHeight="1" x14ac:dyDescent="0.25">
      <c r="D42" s="193" t="s">
        <v>194</v>
      </c>
      <c r="E42" s="141"/>
      <c r="F42" s="141"/>
    </row>
    <row r="43" spans="4:6" ht="35.1" customHeight="1" x14ac:dyDescent="0.25"/>
    <row r="44" spans="4:6" ht="27" customHeight="1" x14ac:dyDescent="0.25">
      <c r="D44" s="168" t="str">
        <f>D36</f>
        <v>1. Navigation</v>
      </c>
    </row>
    <row r="45" spans="4:6" ht="27" customHeight="1" x14ac:dyDescent="0.25">
      <c r="D45" s="169" t="s">
        <v>7</v>
      </c>
    </row>
    <row r="46" spans="4:6" ht="17.45" customHeight="1" x14ac:dyDescent="0.25">
      <c r="D46" s="196"/>
    </row>
    <row r="47" spans="4:6" ht="19.5" customHeight="1" x14ac:dyDescent="0.25">
      <c r="D47" s="170" t="s">
        <v>195</v>
      </c>
    </row>
    <row r="48" spans="4:6" ht="17.45" customHeight="1" x14ac:dyDescent="0.25">
      <c r="D48" s="170"/>
    </row>
    <row r="49" spans="4:4" ht="27" customHeight="1" x14ac:dyDescent="0.25">
      <c r="D49" s="169" t="s">
        <v>8</v>
      </c>
    </row>
    <row r="50" spans="4:4" ht="17.45" customHeight="1" x14ac:dyDescent="0.25">
      <c r="D50" s="196"/>
    </row>
    <row r="51" spans="4:4" ht="19.5" customHeight="1" x14ac:dyDescent="0.25">
      <c r="D51" s="170" t="s">
        <v>196</v>
      </c>
    </row>
    <row r="52" spans="4:4" ht="17.45" customHeight="1" x14ac:dyDescent="0.25">
      <c r="D52" s="170"/>
    </row>
    <row r="53" spans="4:4" ht="27" customHeight="1" x14ac:dyDescent="0.25">
      <c r="D53" s="168" t="str">
        <f>D37</f>
        <v>2. Dropdown lists &amp; input fields</v>
      </c>
    </row>
    <row r="54" spans="4:4" ht="27" customHeight="1" x14ac:dyDescent="0.25">
      <c r="D54" s="169" t="s">
        <v>197</v>
      </c>
    </row>
    <row r="55" spans="4:4" ht="17.45" customHeight="1" x14ac:dyDescent="0.25">
      <c r="D55" s="196"/>
    </row>
    <row r="56" spans="4:4" ht="30" customHeight="1" x14ac:dyDescent="0.25">
      <c r="D56" s="170" t="s">
        <v>198</v>
      </c>
    </row>
    <row r="57" spans="4:4" ht="17.45" customHeight="1" x14ac:dyDescent="0.25">
      <c r="D57" s="170"/>
    </row>
    <row r="58" spans="4:4" ht="27" customHeight="1" x14ac:dyDescent="0.25">
      <c r="D58" s="169" t="s">
        <v>316</v>
      </c>
    </row>
    <row r="59" spans="4:4" ht="17.45" customHeight="1" x14ac:dyDescent="0.25">
      <c r="D59" s="196"/>
    </row>
    <row r="60" spans="4:4" ht="45" x14ac:dyDescent="0.25">
      <c r="D60" s="171" t="s">
        <v>199</v>
      </c>
    </row>
    <row r="61" spans="4:4" ht="17.45" customHeight="1" x14ac:dyDescent="0.25">
      <c r="D61" s="171"/>
    </row>
    <row r="62" spans="4:4" ht="27" customHeight="1" x14ac:dyDescent="0.25">
      <c r="D62" s="168" t="str">
        <f>D38</f>
        <v>3. Preparation</v>
      </c>
    </row>
    <row r="63" spans="4:4" ht="27" customHeight="1" x14ac:dyDescent="0.25">
      <c r="D63" s="169" t="s">
        <v>200</v>
      </c>
    </row>
    <row r="64" spans="4:4" ht="17.45" customHeight="1" x14ac:dyDescent="0.25">
      <c r="D64" s="196"/>
    </row>
    <row r="65" spans="1:4" ht="90" x14ac:dyDescent="0.25">
      <c r="D65" s="170" t="s">
        <v>308</v>
      </c>
    </row>
    <row r="66" spans="1:4" ht="17.45" customHeight="1" x14ac:dyDescent="0.25">
      <c r="D66" s="170"/>
    </row>
    <row r="67" spans="1:4" ht="27" customHeight="1" x14ac:dyDescent="0.25">
      <c r="D67" s="169" t="s">
        <v>252</v>
      </c>
    </row>
    <row r="68" spans="1:4" ht="17.45" customHeight="1" x14ac:dyDescent="0.25">
      <c r="D68" s="196"/>
    </row>
    <row r="69" spans="1:4" ht="45" x14ac:dyDescent="0.25">
      <c r="D69" s="170" t="s">
        <v>201</v>
      </c>
    </row>
    <row r="70" spans="1:4" ht="17.25" customHeight="1" x14ac:dyDescent="0.25">
      <c r="D70" s="170"/>
    </row>
    <row r="71" spans="1:4" ht="27" customHeight="1" x14ac:dyDescent="0.25">
      <c r="D71" s="168" t="str">
        <f>D39</f>
        <v>4. Writing a diary</v>
      </c>
    </row>
    <row r="72" spans="1:4" ht="17.45" customHeight="1" x14ac:dyDescent="0.25">
      <c r="D72" s="197"/>
    </row>
    <row r="73" spans="1:4" ht="15" x14ac:dyDescent="0.25">
      <c r="D73" s="198" t="s">
        <v>202</v>
      </c>
    </row>
    <row r="74" spans="1:4" ht="15" x14ac:dyDescent="0.25">
      <c r="D74" s="198" t="s">
        <v>203</v>
      </c>
    </row>
    <row r="75" spans="1:4" ht="15" x14ac:dyDescent="0.25">
      <c r="D75" s="198"/>
    </row>
    <row r="76" spans="1:4" ht="15" customHeight="1" x14ac:dyDescent="0.25">
      <c r="A76" s="170"/>
      <c r="B76" s="170"/>
      <c r="C76" s="170"/>
      <c r="D76" s="170" t="s">
        <v>236</v>
      </c>
    </row>
    <row r="77" spans="1:4" ht="15" x14ac:dyDescent="0.25">
      <c r="A77" s="170"/>
      <c r="B77" s="170"/>
      <c r="C77" s="170"/>
      <c r="D77" s="170"/>
    </row>
    <row r="78" spans="1:4" ht="45" x14ac:dyDescent="0.25">
      <c r="A78" s="170"/>
      <c r="B78" s="170"/>
      <c r="C78" s="170"/>
      <c r="D78" s="170" t="s">
        <v>204</v>
      </c>
    </row>
    <row r="79" spans="1:4" ht="15" x14ac:dyDescent="0.25">
      <c r="A79" s="170"/>
      <c r="B79" s="170"/>
      <c r="C79" s="170"/>
      <c r="D79" s="170"/>
    </row>
    <row r="80" spans="1:4" ht="15" x14ac:dyDescent="0.25">
      <c r="A80" s="170"/>
      <c r="B80" s="170"/>
      <c r="C80" s="170"/>
      <c r="D80" s="170" t="s">
        <v>205</v>
      </c>
    </row>
    <row r="81" spans="1:4" ht="15" x14ac:dyDescent="0.25">
      <c r="A81" s="170"/>
      <c r="B81" s="170"/>
      <c r="C81" s="170"/>
      <c r="D81" s="170"/>
    </row>
    <row r="82" spans="1:4" ht="15" x14ac:dyDescent="0.25">
      <c r="A82" s="170"/>
      <c r="B82" s="170"/>
      <c r="C82" s="170"/>
      <c r="D82" s="170" t="s">
        <v>206</v>
      </c>
    </row>
    <row r="83" spans="1:4" ht="15" x14ac:dyDescent="0.25">
      <c r="A83" s="170"/>
      <c r="B83" s="170"/>
      <c r="C83" s="170"/>
      <c r="D83" s="170"/>
    </row>
    <row r="84" spans="1:4" ht="15" x14ac:dyDescent="0.25">
      <c r="A84" s="170"/>
      <c r="B84" s="170"/>
      <c r="C84" s="170"/>
      <c r="D84" s="170" t="s">
        <v>207</v>
      </c>
    </row>
    <row r="85" spans="1:4" ht="15" x14ac:dyDescent="0.25">
      <c r="A85" s="170"/>
      <c r="B85" s="170"/>
      <c r="C85" s="170"/>
      <c r="D85" s="170"/>
    </row>
    <row r="86" spans="1:4" ht="15" customHeight="1" x14ac:dyDescent="0.25">
      <c r="A86" s="170"/>
      <c r="B86" s="170"/>
      <c r="C86" s="170"/>
      <c r="D86" s="170" t="s">
        <v>208</v>
      </c>
    </row>
    <row r="87" spans="1:4" ht="15" x14ac:dyDescent="0.25">
      <c r="A87" s="170"/>
      <c r="B87" s="170"/>
      <c r="C87" s="170"/>
      <c r="D87" s="170"/>
    </row>
    <row r="88" spans="1:4" ht="45" customHeight="1" x14ac:dyDescent="0.25">
      <c r="A88" s="170"/>
      <c r="B88" s="170"/>
      <c r="C88" s="170"/>
      <c r="D88" s="170" t="s">
        <v>209</v>
      </c>
    </row>
    <row r="89" spans="1:4" ht="15" x14ac:dyDescent="0.25">
      <c r="A89" s="170"/>
      <c r="B89" s="170"/>
      <c r="C89" s="170"/>
      <c r="D89" s="170"/>
    </row>
    <row r="90" spans="1:4" ht="30" x14ac:dyDescent="0.25">
      <c r="A90" s="170"/>
      <c r="B90" s="170"/>
      <c r="C90" s="170"/>
      <c r="D90" s="170" t="s">
        <v>210</v>
      </c>
    </row>
    <row r="91" spans="1:4" ht="15" x14ac:dyDescent="0.25">
      <c r="A91" s="170"/>
      <c r="B91" s="170"/>
      <c r="C91" s="170"/>
      <c r="D91" s="170"/>
    </row>
    <row r="92" spans="1:4" ht="30" x14ac:dyDescent="0.25">
      <c r="A92" s="170"/>
      <c r="B92" s="170"/>
      <c r="C92" s="170"/>
      <c r="D92" s="170" t="s">
        <v>211</v>
      </c>
    </row>
    <row r="93" spans="1:4" ht="15" x14ac:dyDescent="0.25">
      <c r="A93" s="170"/>
      <c r="B93" s="170"/>
      <c r="C93" s="170"/>
      <c r="D93" s="170"/>
    </row>
    <row r="94" spans="1:4" ht="30" x14ac:dyDescent="0.25">
      <c r="A94" s="170"/>
      <c r="B94" s="170"/>
      <c r="C94" s="170"/>
      <c r="D94" s="170" t="s">
        <v>212</v>
      </c>
    </row>
    <row r="95" spans="1:4" ht="15" x14ac:dyDescent="0.25">
      <c r="A95" s="170"/>
      <c r="B95" s="170"/>
      <c r="C95" s="170"/>
      <c r="D95" s="170"/>
    </row>
    <row r="96" spans="1:4" ht="30" x14ac:dyDescent="0.25">
      <c r="A96" s="170"/>
      <c r="B96" s="170"/>
      <c r="C96" s="170"/>
      <c r="D96" s="170" t="s">
        <v>213</v>
      </c>
    </row>
    <row r="97" spans="1:4" ht="15" x14ac:dyDescent="0.25">
      <c r="A97" s="170"/>
      <c r="B97" s="170"/>
      <c r="C97" s="170"/>
      <c r="D97" s="170"/>
    </row>
    <row r="98" spans="1:4" s="65" customFormat="1" ht="45" x14ac:dyDescent="0.25">
      <c r="A98" s="170"/>
      <c r="B98" s="170"/>
      <c r="C98" s="170"/>
      <c r="D98" s="170" t="s">
        <v>238</v>
      </c>
    </row>
    <row r="99" spans="1:4" ht="17.45" customHeight="1" x14ac:dyDescent="0.25">
      <c r="D99" s="170"/>
    </row>
    <row r="100" spans="1:4" ht="27" customHeight="1" x14ac:dyDescent="0.25">
      <c r="D100" s="168" t="str">
        <f>D40</f>
        <v>5. Evaluation</v>
      </c>
    </row>
    <row r="101" spans="1:4" ht="27" customHeight="1" x14ac:dyDescent="0.25">
      <c r="D101" s="169" t="s">
        <v>214</v>
      </c>
    </row>
    <row r="102" spans="1:4" ht="17.45" customHeight="1" x14ac:dyDescent="0.25">
      <c r="D102" s="196"/>
    </row>
    <row r="103" spans="1:4" ht="60" x14ac:dyDescent="0.25">
      <c r="D103" s="170" t="s">
        <v>215</v>
      </c>
    </row>
    <row r="104" spans="1:4" ht="17.45" customHeight="1" x14ac:dyDescent="0.25">
      <c r="D104" s="170"/>
    </row>
    <row r="105" spans="1:4" ht="27" customHeight="1" x14ac:dyDescent="0.25">
      <c r="D105" s="169" t="s">
        <v>315</v>
      </c>
    </row>
    <row r="106" spans="1:4" ht="17.45" customHeight="1" x14ac:dyDescent="0.25">
      <c r="D106" s="196"/>
    </row>
    <row r="107" spans="1:4" ht="45" x14ac:dyDescent="0.25">
      <c r="D107" s="170" t="s">
        <v>239</v>
      </c>
    </row>
    <row r="108" spans="1:4" ht="17.45" customHeight="1" x14ac:dyDescent="0.25">
      <c r="D108" s="170"/>
    </row>
    <row r="109" spans="1:4" ht="27" customHeight="1" x14ac:dyDescent="0.25">
      <c r="D109" s="168" t="str">
        <f>D41</f>
        <v>6. Print/export the results</v>
      </c>
    </row>
    <row r="110" spans="1:4" ht="17.45" customHeight="1" x14ac:dyDescent="0.25">
      <c r="D110" s="197"/>
    </row>
    <row r="111" spans="1:4" ht="75" x14ac:dyDescent="0.25">
      <c r="D111" s="60" t="s">
        <v>314</v>
      </c>
    </row>
    <row r="112" spans="1:4" ht="17.45" customHeight="1" x14ac:dyDescent="0.25">
      <c r="D112" s="60"/>
    </row>
    <row r="113" spans="4:4" ht="27" customHeight="1" x14ac:dyDescent="0.25">
      <c r="D113" s="168" t="str">
        <f>D42</f>
        <v xml:space="preserve">7. Backing up the diary </v>
      </c>
    </row>
    <row r="114" spans="4:4" ht="17.45" customHeight="1" x14ac:dyDescent="0.25">
      <c r="D114" s="197"/>
    </row>
    <row r="115" spans="4:4" ht="165" x14ac:dyDescent="0.25">
      <c r="D115" s="60" t="s">
        <v>241</v>
      </c>
    </row>
    <row r="116" spans="4:4" ht="17.45" customHeight="1" x14ac:dyDescent="0.25">
      <c r="D116" s="60"/>
    </row>
  </sheetData>
  <sheetProtection algorithmName="SHA-512" hashValue="Jr5fentSqOzAA7an2Wac5Axt1J17fm+HahIwWkkDUVGzzcOJpRHS7Dm4JkefCjcicFYuzAk/Cq6XH2GS48SPlg==" saltValue="q+uV/rCGgQrRnw9J6irx2Q==" spinCount="100000" sheet="1" objects="1" scenarios="1"/>
  <hyperlinks>
    <hyperlink ref="D30" r:id="rId1" xr:uid="{F84034D0-4DC6-49F4-AC0D-28F9AAB73D23}"/>
    <hyperlink ref="D29" r:id="rId2" xr:uid="{9A082852-0B36-4456-8BC7-5BA167B06DB3}"/>
  </hyperlinks>
  <printOptions horizontalCentered="1"/>
  <pageMargins left="0.70866141732283472" right="0.70866141732283472" top="0.78740157480314965" bottom="0.78740157480314965" header="0.31496062992125984" footer="0.31496062992125984"/>
  <pageSetup paperSize="9" orientation="portrait" horizontalDpi="200" verticalDpi="200" r:id="rId3"/>
  <headerFooter>
    <oddFooter>&amp;Cwww.gut-and-me.com&amp;R&amp;P</oddFooter>
  </headerFooter>
  <rowBreaks count="1" manualBreakCount="1">
    <brk id="32" max="16383" man="1"/>
  </rowBreaks>
  <colBreaks count="1" manualBreakCount="1">
    <brk id="3" max="1048575" man="1"/>
  </colBreaks>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CCA11-5FEA-4072-89E2-CB0D7D4E1981}">
  <sheetPr codeName="Tabelle3"/>
  <dimension ref="A1:X1003"/>
  <sheetViews>
    <sheetView topLeftCell="I61" zoomScaleNormal="100" workbookViewId="0">
      <selection activeCell="P66" sqref="P66"/>
    </sheetView>
  </sheetViews>
  <sheetFormatPr baseColWidth="10" defaultColWidth="11.42578125" defaultRowHeight="20.100000000000001" customHeight="1" x14ac:dyDescent="0.25"/>
  <cols>
    <col min="1" max="1" width="16.5703125" style="207" customWidth="1"/>
    <col min="2" max="2" width="19" style="3" customWidth="1"/>
    <col min="3" max="4" width="15.85546875" style="3" customWidth="1"/>
    <col min="5" max="5" width="11.42578125" style="3"/>
    <col min="6" max="6" width="14.28515625" style="3" customWidth="1"/>
    <col min="7" max="7" width="16.5703125" style="3" customWidth="1"/>
    <col min="8" max="8" width="11.42578125" style="3"/>
    <col min="9" max="9" width="18" style="3" customWidth="1"/>
    <col min="10" max="10" width="18" style="81" customWidth="1"/>
    <col min="11" max="11" width="18" style="79" customWidth="1"/>
    <col min="12" max="12" width="6.28515625" style="3" customWidth="1"/>
    <col min="13" max="15" width="17.140625" style="3" customWidth="1"/>
    <col min="16" max="17" width="86" style="3" customWidth="1"/>
    <col min="18" max="18" width="39.85546875" style="3" customWidth="1"/>
    <col min="19" max="19" width="17.7109375" style="3" customWidth="1"/>
    <col min="20" max="20" width="11.42578125" style="3"/>
    <col min="21" max="21" width="19.85546875" style="3" customWidth="1"/>
    <col min="22" max="24" width="11.42578125" style="5"/>
    <col min="25" max="16384" width="11.42578125" style="3"/>
  </cols>
  <sheetData>
    <row r="1" spans="1:24" ht="30" customHeight="1" x14ac:dyDescent="0.25">
      <c r="A1" s="205" t="s">
        <v>61</v>
      </c>
      <c r="B1" s="4" t="s">
        <v>62</v>
      </c>
      <c r="C1" s="4" t="str">
        <f>A6</f>
        <v>Stool number</v>
      </c>
      <c r="D1" s="4" t="str">
        <f>A8</f>
        <v>Symptoms severity </v>
      </c>
      <c r="E1" s="4" t="s">
        <v>63</v>
      </c>
      <c r="F1" s="4" t="str">
        <f>A9</f>
        <v>Sleep in hours</v>
      </c>
      <c r="G1" s="4" t="str">
        <f>A10</f>
        <v>Sleep quality</v>
      </c>
      <c r="H1" s="4" t="s">
        <v>44</v>
      </c>
      <c r="I1" s="4" t="str">
        <f>A4</f>
        <v>Stool type</v>
      </c>
      <c r="J1" s="78" t="s">
        <v>84</v>
      </c>
      <c r="K1" s="78" t="s">
        <v>85</v>
      </c>
      <c r="L1" s="4" t="s">
        <v>86</v>
      </c>
      <c r="M1" s="4" t="s">
        <v>87</v>
      </c>
      <c r="N1" s="4" t="s">
        <v>4</v>
      </c>
      <c r="O1" s="8" t="s">
        <v>88</v>
      </c>
      <c r="R1" s="3" t="s">
        <v>234</v>
      </c>
      <c r="S1" s="4" t="s">
        <v>64</v>
      </c>
      <c r="T1" s="4" t="s">
        <v>44</v>
      </c>
      <c r="U1" s="4" t="s">
        <v>45</v>
      </c>
      <c r="V1" s="5" t="s">
        <v>276</v>
      </c>
      <c r="W1" s="5" t="s">
        <v>277</v>
      </c>
      <c r="X1" s="5" t="s">
        <v>278</v>
      </c>
    </row>
    <row r="2" spans="1:24" ht="30" customHeight="1" x14ac:dyDescent="0.25">
      <c r="A2" s="206" t="s">
        <v>89</v>
      </c>
      <c r="B2" s="5" t="s">
        <v>55</v>
      </c>
      <c r="C2" s="5">
        <v>0</v>
      </c>
      <c r="D2" s="5" t="s">
        <v>91</v>
      </c>
      <c r="E2" s="5">
        <v>1</v>
      </c>
      <c r="F2" s="5">
        <v>0</v>
      </c>
      <c r="G2" s="5" t="s">
        <v>90</v>
      </c>
      <c r="H2" s="5" t="s">
        <v>91</v>
      </c>
      <c r="I2" s="5" t="s">
        <v>92</v>
      </c>
      <c r="J2" s="79" t="s">
        <v>93</v>
      </c>
      <c r="L2" s="5">
        <v>1</v>
      </c>
      <c r="M2" s="7">
        <v>2024</v>
      </c>
      <c r="N2" s="7" t="s">
        <v>5</v>
      </c>
      <c r="O2" s="10" t="s">
        <v>65</v>
      </c>
      <c r="P2" s="11" t="s">
        <v>94</v>
      </c>
      <c r="Q2" s="11"/>
      <c r="R2" s="5" t="s">
        <v>235</v>
      </c>
      <c r="S2" s="5"/>
      <c r="T2" s="5">
        <v>10</v>
      </c>
      <c r="U2" s="5">
        <v>10</v>
      </c>
      <c r="V2" s="5" t="s">
        <v>279</v>
      </c>
      <c r="W2" s="5">
        <v>1</v>
      </c>
      <c r="X2" s="5" t="s">
        <v>280</v>
      </c>
    </row>
    <row r="3" spans="1:24" ht="30" customHeight="1" x14ac:dyDescent="0.25">
      <c r="A3" s="207" t="s">
        <v>43</v>
      </c>
      <c r="B3" s="5"/>
      <c r="C3" s="5">
        <v>1</v>
      </c>
      <c r="D3" s="5" t="s">
        <v>230</v>
      </c>
      <c r="E3" s="5">
        <v>2</v>
      </c>
      <c r="F3" s="5">
        <v>1</v>
      </c>
      <c r="G3" s="5" t="s">
        <v>95</v>
      </c>
      <c r="H3" s="5" t="s">
        <v>96</v>
      </c>
      <c r="I3" s="5" t="s">
        <v>97</v>
      </c>
      <c r="J3" s="79" t="s">
        <v>98</v>
      </c>
      <c r="K3" s="79" t="s">
        <v>273</v>
      </c>
      <c r="L3" s="5">
        <v>2</v>
      </c>
      <c r="M3" s="6">
        <v>2025</v>
      </c>
      <c r="N3" s="5" t="s">
        <v>4</v>
      </c>
      <c r="O3" s="12" t="s">
        <v>66</v>
      </c>
      <c r="P3" s="11" t="s">
        <v>99</v>
      </c>
      <c r="Q3" s="11"/>
      <c r="R3" s="5"/>
      <c r="S3" s="5"/>
      <c r="T3" s="20">
        <v>7.5</v>
      </c>
      <c r="U3" s="20">
        <v>7.5</v>
      </c>
      <c r="V3" s="5" t="s">
        <v>281</v>
      </c>
      <c r="W3" s="5">
        <v>2</v>
      </c>
      <c r="X3" s="5" t="s">
        <v>282</v>
      </c>
    </row>
    <row r="4" spans="1:24" ht="30" customHeight="1" x14ac:dyDescent="0.25">
      <c r="A4" s="207" t="s">
        <v>100</v>
      </c>
      <c r="B4" s="5"/>
      <c r="C4" s="5">
        <v>2</v>
      </c>
      <c r="D4" s="5" t="s">
        <v>231</v>
      </c>
      <c r="E4" s="5">
        <v>3</v>
      </c>
      <c r="F4" s="5">
        <v>2</v>
      </c>
      <c r="G4" s="5" t="s">
        <v>101</v>
      </c>
      <c r="H4" s="5" t="s">
        <v>231</v>
      </c>
      <c r="I4" s="5" t="s">
        <v>102</v>
      </c>
      <c r="J4" s="79" t="s">
        <v>103</v>
      </c>
      <c r="K4" s="251" t="s">
        <v>272</v>
      </c>
      <c r="L4" s="5">
        <v>3</v>
      </c>
      <c r="M4" s="7">
        <v>2026</v>
      </c>
      <c r="N4" s="5" t="s">
        <v>245</v>
      </c>
      <c r="O4" s="12" t="s">
        <v>66</v>
      </c>
      <c r="P4" s="11" t="s">
        <v>104</v>
      </c>
      <c r="Q4" s="11"/>
      <c r="R4" s="5"/>
      <c r="S4" s="5"/>
      <c r="T4" s="5">
        <v>5</v>
      </c>
      <c r="U4" s="5">
        <v>5</v>
      </c>
      <c r="V4" s="5" t="s">
        <v>283</v>
      </c>
      <c r="W4" s="5">
        <v>3</v>
      </c>
      <c r="X4" s="5" t="s">
        <v>284</v>
      </c>
    </row>
    <row r="5" spans="1:24" ht="30" customHeight="1" x14ac:dyDescent="0.25">
      <c r="A5" s="207" t="s">
        <v>105</v>
      </c>
      <c r="B5" s="5"/>
      <c r="C5" s="5">
        <v>3</v>
      </c>
      <c r="D5" s="5" t="s">
        <v>232</v>
      </c>
      <c r="E5" s="5">
        <v>4</v>
      </c>
      <c r="F5" s="5">
        <v>3</v>
      </c>
      <c r="G5" s="5"/>
      <c r="H5" s="5" t="s">
        <v>106</v>
      </c>
      <c r="I5" s="5" t="s">
        <v>107</v>
      </c>
      <c r="J5" s="79" t="s">
        <v>108</v>
      </c>
      <c r="K5" s="79" t="s">
        <v>109</v>
      </c>
      <c r="L5" s="5">
        <v>4</v>
      </c>
      <c r="M5" s="6">
        <v>2027</v>
      </c>
      <c r="N5" s="6" t="s">
        <v>302</v>
      </c>
      <c r="O5" s="12" t="s">
        <v>66</v>
      </c>
      <c r="P5" s="11" t="s">
        <v>110</v>
      </c>
      <c r="Q5" s="11"/>
      <c r="R5" s="5"/>
      <c r="S5" s="5"/>
      <c r="T5" s="20">
        <v>2.5</v>
      </c>
      <c r="U5" s="20">
        <v>2.5</v>
      </c>
      <c r="V5" s="5" t="s">
        <v>285</v>
      </c>
      <c r="W5" s="5">
        <v>4</v>
      </c>
      <c r="X5" s="5" t="s">
        <v>286</v>
      </c>
    </row>
    <row r="6" spans="1:24" ht="30" customHeight="1" x14ac:dyDescent="0.25">
      <c r="A6" s="207" t="s">
        <v>111</v>
      </c>
      <c r="B6" s="5"/>
      <c r="C6" s="5">
        <v>4</v>
      </c>
      <c r="D6" s="5" t="s">
        <v>233</v>
      </c>
      <c r="E6" s="5">
        <v>5</v>
      </c>
      <c r="F6" s="5">
        <v>4</v>
      </c>
      <c r="G6" s="5"/>
      <c r="H6" s="5" t="s">
        <v>112</v>
      </c>
      <c r="I6" s="5" t="s">
        <v>113</v>
      </c>
      <c r="J6" s="79" t="s">
        <v>114</v>
      </c>
      <c r="K6" s="79" t="s">
        <v>115</v>
      </c>
      <c r="L6" s="5">
        <v>5</v>
      </c>
      <c r="M6" s="7">
        <v>2028</v>
      </c>
      <c r="N6" s="7" t="s">
        <v>303</v>
      </c>
      <c r="O6" s="12" t="s">
        <v>66</v>
      </c>
      <c r="P6" s="11" t="s">
        <v>116</v>
      </c>
      <c r="Q6" s="11"/>
      <c r="R6" s="5"/>
      <c r="S6" s="5"/>
      <c r="T6" s="5">
        <v>0.2</v>
      </c>
      <c r="U6" s="5">
        <v>0.2</v>
      </c>
      <c r="V6" s="5" t="s">
        <v>287</v>
      </c>
      <c r="W6" s="5">
        <v>5</v>
      </c>
      <c r="X6" s="5" t="s">
        <v>287</v>
      </c>
    </row>
    <row r="7" spans="1:24" ht="30" customHeight="1" x14ac:dyDescent="0.25">
      <c r="A7" s="207" t="s">
        <v>117</v>
      </c>
      <c r="B7" s="5"/>
      <c r="C7" s="5">
        <v>5</v>
      </c>
      <c r="D7" s="5"/>
      <c r="E7" s="5">
        <v>6</v>
      </c>
      <c r="F7" s="5">
        <v>5</v>
      </c>
      <c r="G7" s="5"/>
      <c r="H7" s="5"/>
      <c r="I7" s="5" t="s">
        <v>118</v>
      </c>
      <c r="J7" s="79" t="s">
        <v>119</v>
      </c>
      <c r="K7" s="79" t="s">
        <v>274</v>
      </c>
      <c r="L7" s="5">
        <v>6</v>
      </c>
      <c r="M7" s="6">
        <v>2029</v>
      </c>
      <c r="N7" s="6" t="s">
        <v>304</v>
      </c>
      <c r="O7" s="12" t="s">
        <v>66</v>
      </c>
      <c r="P7" s="11" t="s">
        <v>120</v>
      </c>
      <c r="Q7" s="11"/>
      <c r="R7" s="5"/>
      <c r="S7" s="5"/>
      <c r="V7" s="5" t="s">
        <v>288</v>
      </c>
      <c r="W7" s="5">
        <v>6</v>
      </c>
      <c r="X7" s="5" t="s">
        <v>289</v>
      </c>
    </row>
    <row r="8" spans="1:24" ht="30" customHeight="1" x14ac:dyDescent="0.25">
      <c r="A8" s="206" t="s">
        <v>121</v>
      </c>
      <c r="B8" s="5"/>
      <c r="C8" s="5">
        <v>6</v>
      </c>
      <c r="D8" s="5"/>
      <c r="E8" s="5">
        <v>7</v>
      </c>
      <c r="F8" s="5">
        <v>6</v>
      </c>
      <c r="G8" s="5"/>
      <c r="H8" s="5"/>
      <c r="I8" s="5" t="s">
        <v>122</v>
      </c>
      <c r="J8" s="79" t="s">
        <v>123</v>
      </c>
      <c r="K8" s="79" t="s">
        <v>124</v>
      </c>
      <c r="L8" s="5">
        <v>7</v>
      </c>
      <c r="M8" s="7">
        <v>2030</v>
      </c>
      <c r="N8" s="7" t="s">
        <v>305</v>
      </c>
      <c r="O8" s="12" t="s">
        <v>66</v>
      </c>
      <c r="P8" s="11" t="s">
        <v>125</v>
      </c>
      <c r="Q8" s="11"/>
      <c r="R8" s="5"/>
      <c r="S8" s="3" t="s">
        <v>234</v>
      </c>
      <c r="V8" s="5" t="s">
        <v>290</v>
      </c>
      <c r="W8" s="5">
        <v>7</v>
      </c>
      <c r="X8" s="5" t="s">
        <v>291</v>
      </c>
    </row>
    <row r="9" spans="1:24" ht="30" customHeight="1" x14ac:dyDescent="0.25">
      <c r="A9" s="208" t="s">
        <v>126</v>
      </c>
      <c r="B9" s="5"/>
      <c r="C9" s="5">
        <v>7</v>
      </c>
      <c r="D9" s="5"/>
      <c r="E9" s="5">
        <v>8</v>
      </c>
      <c r="F9" s="5">
        <v>7</v>
      </c>
      <c r="G9" s="5"/>
      <c r="H9" s="5"/>
      <c r="I9" s="5" t="s">
        <v>127</v>
      </c>
      <c r="J9" s="79" t="s">
        <v>128</v>
      </c>
      <c r="K9" s="79" t="s">
        <v>129</v>
      </c>
      <c r="L9" s="5">
        <v>8</v>
      </c>
      <c r="M9" s="6">
        <v>2031</v>
      </c>
      <c r="N9" s="6"/>
      <c r="O9" s="12" t="s">
        <v>66</v>
      </c>
      <c r="P9" s="11" t="s">
        <v>263</v>
      </c>
      <c r="Q9" s="11"/>
      <c r="R9" s="5"/>
      <c r="S9" s="5"/>
      <c r="V9" s="5" t="s">
        <v>292</v>
      </c>
      <c r="W9" s="5">
        <v>8</v>
      </c>
      <c r="X9" s="5" t="s">
        <v>293</v>
      </c>
    </row>
    <row r="10" spans="1:24" ht="30" customHeight="1" x14ac:dyDescent="0.25">
      <c r="A10" s="208" t="s">
        <v>130</v>
      </c>
      <c r="B10" s="5"/>
      <c r="C10" s="5">
        <v>8</v>
      </c>
      <c r="D10" s="5"/>
      <c r="E10" s="5">
        <v>9</v>
      </c>
      <c r="F10" s="5">
        <v>8</v>
      </c>
      <c r="G10" s="5"/>
      <c r="H10" s="5"/>
      <c r="I10" s="5" t="s">
        <v>131</v>
      </c>
      <c r="J10" s="79"/>
      <c r="L10" s="5">
        <v>9</v>
      </c>
      <c r="M10" s="7">
        <v>2032</v>
      </c>
      <c r="N10" s="7"/>
      <c r="O10" s="12" t="s">
        <v>66</v>
      </c>
      <c r="P10" s="11" t="s">
        <v>262</v>
      </c>
      <c r="Q10" s="11"/>
      <c r="R10" s="5"/>
      <c r="S10" s="5"/>
      <c r="V10" s="5" t="s">
        <v>294</v>
      </c>
      <c r="W10" s="5">
        <v>9</v>
      </c>
      <c r="X10" s="5" t="s">
        <v>295</v>
      </c>
    </row>
    <row r="11" spans="1:24" ht="30" customHeight="1" x14ac:dyDescent="0.25">
      <c r="A11" s="207" t="s">
        <v>44</v>
      </c>
      <c r="B11" s="5"/>
      <c r="C11" s="5">
        <v>9</v>
      </c>
      <c r="D11" s="5"/>
      <c r="E11" s="5">
        <v>10</v>
      </c>
      <c r="F11" s="5">
        <v>9</v>
      </c>
      <c r="G11" s="5"/>
      <c r="H11" s="5"/>
      <c r="I11" s="5" t="s">
        <v>132</v>
      </c>
      <c r="J11" s="80"/>
      <c r="L11" s="5">
        <v>10</v>
      </c>
      <c r="M11" s="6">
        <v>2033</v>
      </c>
      <c r="N11" s="6"/>
      <c r="O11" s="12" t="s">
        <v>66</v>
      </c>
      <c r="P11" s="11" t="s">
        <v>133</v>
      </c>
      <c r="Q11" s="11"/>
      <c r="R11" s="5"/>
      <c r="S11" s="5"/>
      <c r="V11" s="5" t="s">
        <v>296</v>
      </c>
      <c r="W11" s="5">
        <v>10</v>
      </c>
      <c r="X11" s="5" t="s">
        <v>297</v>
      </c>
    </row>
    <row r="12" spans="1:24" ht="30" customHeight="1" x14ac:dyDescent="0.25">
      <c r="A12" s="207" t="s">
        <v>134</v>
      </c>
      <c r="B12" s="5"/>
      <c r="C12" s="5">
        <v>10</v>
      </c>
      <c r="D12" s="5"/>
      <c r="E12" s="5"/>
      <c r="F12" s="5">
        <v>10</v>
      </c>
      <c r="G12" s="5"/>
      <c r="H12" s="5"/>
      <c r="I12" s="9" t="s">
        <v>135</v>
      </c>
      <c r="J12" s="80"/>
      <c r="L12" s="5">
        <v>11</v>
      </c>
      <c r="M12" s="7">
        <v>2034</v>
      </c>
      <c r="N12" s="7"/>
      <c r="O12" s="12" t="s">
        <v>66</v>
      </c>
      <c r="P12" s="11" t="s">
        <v>136</v>
      </c>
      <c r="Q12" s="11"/>
      <c r="R12" s="5"/>
      <c r="S12" s="5"/>
      <c r="V12" s="5" t="s">
        <v>298</v>
      </c>
      <c r="W12" s="5">
        <v>11</v>
      </c>
      <c r="X12" s="5" t="s">
        <v>299</v>
      </c>
    </row>
    <row r="13" spans="1:24" ht="30" customHeight="1" x14ac:dyDescent="0.25">
      <c r="A13" s="207" t="s">
        <v>137</v>
      </c>
      <c r="B13" s="5"/>
      <c r="C13" s="5">
        <v>11</v>
      </c>
      <c r="D13" s="5"/>
      <c r="E13" s="5"/>
      <c r="F13" s="5">
        <v>11</v>
      </c>
      <c r="G13" s="5"/>
      <c r="H13" s="5"/>
      <c r="I13" s="9" t="s">
        <v>138</v>
      </c>
      <c r="J13" s="80"/>
      <c r="L13" s="5">
        <v>12</v>
      </c>
      <c r="M13" s="6">
        <v>2035</v>
      </c>
      <c r="N13" s="6"/>
      <c r="O13" s="12" t="s">
        <v>66</v>
      </c>
      <c r="P13" s="11" t="s">
        <v>139</v>
      </c>
      <c r="Q13" s="11"/>
      <c r="R13" s="5"/>
      <c r="S13" s="5"/>
      <c r="V13" s="5" t="s">
        <v>300</v>
      </c>
      <c r="W13" s="5">
        <v>12</v>
      </c>
      <c r="X13" s="5" t="s">
        <v>301</v>
      </c>
    </row>
    <row r="14" spans="1:24" ht="30" customHeight="1" x14ac:dyDescent="0.25">
      <c r="A14" s="207" t="s">
        <v>140</v>
      </c>
      <c r="B14" s="5"/>
      <c r="C14" s="5">
        <v>12</v>
      </c>
      <c r="D14" s="5"/>
      <c r="E14" s="5"/>
      <c r="F14" s="5">
        <v>12</v>
      </c>
      <c r="G14" s="5"/>
      <c r="H14" s="5"/>
      <c r="I14" s="9" t="s">
        <v>141</v>
      </c>
      <c r="J14" s="79"/>
      <c r="L14" s="5">
        <v>13</v>
      </c>
      <c r="M14" s="7">
        <v>2036</v>
      </c>
      <c r="N14" s="7"/>
      <c r="O14" s="12" t="s">
        <v>66</v>
      </c>
      <c r="P14" s="11" t="s">
        <v>142</v>
      </c>
      <c r="Q14" s="11"/>
      <c r="R14" s="5"/>
      <c r="S14" s="5"/>
      <c r="W14" s="5">
        <v>13</v>
      </c>
    </row>
    <row r="15" spans="1:24" ht="30" customHeight="1" x14ac:dyDescent="0.25">
      <c r="B15" s="5"/>
      <c r="C15" s="5">
        <v>13</v>
      </c>
      <c r="D15" s="5"/>
      <c r="E15" s="5"/>
      <c r="F15" s="5">
        <v>13</v>
      </c>
      <c r="G15" s="5"/>
      <c r="H15" s="5"/>
      <c r="I15" s="5" t="s">
        <v>143</v>
      </c>
      <c r="J15" s="79"/>
      <c r="L15" s="5">
        <v>14</v>
      </c>
      <c r="M15" s="6">
        <v>2037</v>
      </c>
      <c r="N15" s="6"/>
      <c r="O15" s="12" t="s">
        <v>66</v>
      </c>
      <c r="P15" s="11" t="s">
        <v>144</v>
      </c>
      <c r="Q15" s="11"/>
      <c r="R15" s="5"/>
      <c r="S15" s="5"/>
      <c r="W15" s="5">
        <v>14</v>
      </c>
    </row>
    <row r="16" spans="1:24" ht="30" customHeight="1" x14ac:dyDescent="0.25">
      <c r="A16" s="207" t="s">
        <v>275</v>
      </c>
      <c r="B16" s="5"/>
      <c r="C16" s="5">
        <v>14</v>
      </c>
      <c r="D16" s="5"/>
      <c r="E16" s="5"/>
      <c r="F16" s="5">
        <v>14</v>
      </c>
      <c r="G16" s="5"/>
      <c r="H16" s="5"/>
      <c r="I16" s="5" t="s">
        <v>145</v>
      </c>
      <c r="J16" s="79"/>
      <c r="L16" s="5">
        <v>15</v>
      </c>
      <c r="M16" s="7">
        <v>2038</v>
      </c>
      <c r="N16" s="7"/>
      <c r="O16" s="12" t="s">
        <v>66</v>
      </c>
      <c r="P16" s="11" t="s">
        <v>146</v>
      </c>
      <c r="Q16" s="11"/>
      <c r="R16" s="5"/>
      <c r="S16" s="5"/>
      <c r="W16" s="5">
        <v>15</v>
      </c>
    </row>
    <row r="17" spans="2:23" ht="30" customHeight="1" x14ac:dyDescent="0.25">
      <c r="B17" s="5"/>
      <c r="C17" s="5">
        <v>15</v>
      </c>
      <c r="D17" s="5"/>
      <c r="E17" s="5"/>
      <c r="F17" s="5">
        <v>15</v>
      </c>
      <c r="G17" s="5"/>
      <c r="H17" s="5"/>
      <c r="I17" s="5"/>
      <c r="J17" s="79"/>
      <c r="L17" s="5">
        <v>16</v>
      </c>
      <c r="M17" s="6">
        <v>2039</v>
      </c>
      <c r="N17" s="6"/>
      <c r="O17" s="12" t="s">
        <v>66</v>
      </c>
      <c r="P17" s="11" t="s">
        <v>147</v>
      </c>
      <c r="Q17" s="11"/>
      <c r="R17" s="5"/>
      <c r="S17" s="5"/>
      <c r="W17" s="5">
        <v>16</v>
      </c>
    </row>
    <row r="18" spans="2:23" ht="30" customHeight="1" x14ac:dyDescent="0.25">
      <c r="B18" s="5"/>
      <c r="C18" s="5">
        <v>16</v>
      </c>
      <c r="D18" s="5"/>
      <c r="E18" s="5"/>
      <c r="F18" s="5">
        <v>16</v>
      </c>
      <c r="G18" s="5"/>
      <c r="H18" s="5"/>
      <c r="I18" s="5"/>
      <c r="J18" s="79"/>
      <c r="L18" s="5">
        <v>17</v>
      </c>
      <c r="M18" s="7">
        <v>2040</v>
      </c>
      <c r="N18" s="7"/>
      <c r="O18" s="12" t="s">
        <v>66</v>
      </c>
      <c r="P18" s="11" t="s">
        <v>148</v>
      </c>
      <c r="Q18" s="11"/>
      <c r="R18" s="5"/>
      <c r="S18" s="5"/>
      <c r="W18" s="5">
        <v>17</v>
      </c>
    </row>
    <row r="19" spans="2:23" ht="30" customHeight="1" x14ac:dyDescent="0.25">
      <c r="B19" s="5"/>
      <c r="C19" s="5">
        <v>17</v>
      </c>
      <c r="D19" s="5"/>
      <c r="E19" s="5"/>
      <c r="F19" s="5">
        <v>17</v>
      </c>
      <c r="G19" s="5"/>
      <c r="H19" s="5"/>
      <c r="I19" s="5"/>
      <c r="J19" s="79"/>
      <c r="L19" s="5">
        <v>18</v>
      </c>
      <c r="M19" s="6">
        <v>2041</v>
      </c>
      <c r="N19" s="6"/>
      <c r="O19" s="12" t="s">
        <v>66</v>
      </c>
      <c r="P19" s="11" t="s">
        <v>149</v>
      </c>
      <c r="Q19" s="11"/>
      <c r="R19" s="5"/>
      <c r="S19" s="5"/>
      <c r="W19" s="5">
        <v>18</v>
      </c>
    </row>
    <row r="20" spans="2:23" ht="30" customHeight="1" x14ac:dyDescent="0.25">
      <c r="B20" s="5"/>
      <c r="C20" s="5">
        <v>18</v>
      </c>
      <c r="D20" s="5"/>
      <c r="E20" s="5"/>
      <c r="F20" s="5">
        <v>18</v>
      </c>
      <c r="G20" s="5"/>
      <c r="H20" s="5"/>
      <c r="I20" s="5"/>
      <c r="J20" s="79"/>
      <c r="L20" s="5">
        <v>19</v>
      </c>
      <c r="M20" s="7">
        <v>2042</v>
      </c>
      <c r="N20" s="7"/>
      <c r="O20" s="12" t="s">
        <v>66</v>
      </c>
      <c r="P20" s="11" t="str">
        <f t="shared" ref="P20:P25" si="0">I11</f>
        <v>Slippery, soft, sticky</v>
      </c>
      <c r="Q20" s="11"/>
      <c r="R20" s="5"/>
      <c r="S20" s="5"/>
      <c r="W20" s="5">
        <v>19</v>
      </c>
    </row>
    <row r="21" spans="2:23" ht="30" customHeight="1" x14ac:dyDescent="0.25">
      <c r="B21" s="5"/>
      <c r="C21" s="5">
        <v>19</v>
      </c>
      <c r="D21" s="5"/>
      <c r="E21" s="5"/>
      <c r="F21" s="5">
        <v>19</v>
      </c>
      <c r="G21" s="5"/>
      <c r="H21" s="5"/>
      <c r="I21" s="5"/>
      <c r="J21" s="79"/>
      <c r="L21" s="5">
        <v>20</v>
      </c>
      <c r="M21" s="6">
        <v>2043</v>
      </c>
      <c r="N21" s="6"/>
      <c r="O21" s="12" t="s">
        <v>66</v>
      </c>
      <c r="P21" s="11" t="str">
        <f>I12</f>
        <v>Slimy</v>
      </c>
      <c r="Q21" s="11"/>
      <c r="R21" s="5"/>
      <c r="S21" s="5"/>
      <c r="W21" s="5">
        <v>20</v>
      </c>
    </row>
    <row r="22" spans="2:23" ht="30" customHeight="1" x14ac:dyDescent="0.25">
      <c r="B22" s="5"/>
      <c r="C22" s="5">
        <v>20</v>
      </c>
      <c r="D22" s="5"/>
      <c r="E22" s="5"/>
      <c r="F22" s="5">
        <v>20</v>
      </c>
      <c r="G22" s="5"/>
      <c r="H22" s="5"/>
      <c r="I22" s="5"/>
      <c r="J22" s="79"/>
      <c r="L22" s="5">
        <v>21</v>
      </c>
      <c r="M22" s="7">
        <v>2044</v>
      </c>
      <c r="N22" s="7"/>
      <c r="O22" s="12" t="s">
        <v>66</v>
      </c>
      <c r="P22" s="11" t="str">
        <f t="shared" si="0"/>
        <v>Greasy</v>
      </c>
      <c r="Q22" s="11"/>
      <c r="R22" s="5"/>
      <c r="S22" s="5"/>
      <c r="W22" s="5">
        <v>21</v>
      </c>
    </row>
    <row r="23" spans="2:23" ht="30" customHeight="1" x14ac:dyDescent="0.25">
      <c r="B23" s="5"/>
      <c r="C23" s="5"/>
      <c r="D23" s="5"/>
      <c r="E23" s="5"/>
      <c r="F23" s="5">
        <v>21</v>
      </c>
      <c r="G23" s="5"/>
      <c r="H23" s="5"/>
      <c r="I23" s="5"/>
      <c r="J23" s="79"/>
      <c r="L23" s="5">
        <v>22</v>
      </c>
      <c r="M23" s="6">
        <v>2045</v>
      </c>
      <c r="N23" s="6"/>
      <c r="O23" s="12" t="s">
        <v>66</v>
      </c>
      <c r="P23" s="11" t="str">
        <f t="shared" si="0"/>
        <v>Pen-shaped</v>
      </c>
      <c r="Q23" s="11"/>
      <c r="R23" s="5"/>
      <c r="S23" s="5"/>
      <c r="W23" s="5">
        <v>22</v>
      </c>
    </row>
    <row r="24" spans="2:23" ht="30" customHeight="1" x14ac:dyDescent="0.25">
      <c r="B24" s="5"/>
      <c r="C24" s="5"/>
      <c r="D24" s="5"/>
      <c r="E24" s="5"/>
      <c r="F24" s="5">
        <v>22</v>
      </c>
      <c r="G24" s="5"/>
      <c r="H24" s="5"/>
      <c r="I24" s="5"/>
      <c r="J24" s="79"/>
      <c r="L24" s="5">
        <v>23</v>
      </c>
      <c r="M24" s="7">
        <v>2046</v>
      </c>
      <c r="N24" s="7"/>
      <c r="O24" s="12" t="s">
        <v>66</v>
      </c>
      <c r="P24" s="11" t="str">
        <f t="shared" si="0"/>
        <v>Bloody</v>
      </c>
      <c r="Q24" s="11"/>
      <c r="R24" s="5"/>
      <c r="S24" s="5"/>
      <c r="W24" s="5">
        <v>23</v>
      </c>
    </row>
    <row r="25" spans="2:23" ht="30" customHeight="1" x14ac:dyDescent="0.25">
      <c r="B25" s="5"/>
      <c r="C25" s="5"/>
      <c r="D25" s="5"/>
      <c r="E25" s="5"/>
      <c r="F25" s="5">
        <v>23</v>
      </c>
      <c r="G25" s="5"/>
      <c r="H25" s="5"/>
      <c r="I25" s="5"/>
      <c r="J25" s="79"/>
      <c r="L25" s="5">
        <v>24</v>
      </c>
      <c r="M25" s="6">
        <v>2047</v>
      </c>
      <c r="N25" s="6"/>
      <c r="O25" s="12" t="s">
        <v>66</v>
      </c>
      <c r="P25" s="11" t="str">
        <f t="shared" si="0"/>
        <v>Other</v>
      </c>
      <c r="Q25" s="11"/>
      <c r="R25" s="5"/>
      <c r="S25" s="5"/>
      <c r="W25" s="5">
        <v>24</v>
      </c>
    </row>
    <row r="26" spans="2:23" ht="30" customHeight="1" x14ac:dyDescent="0.25">
      <c r="B26" s="5"/>
      <c r="C26" s="5"/>
      <c r="D26" s="5"/>
      <c r="E26" s="5"/>
      <c r="F26" s="5">
        <v>24</v>
      </c>
      <c r="G26" s="5"/>
      <c r="H26" s="5"/>
      <c r="I26" s="5"/>
      <c r="J26" s="79"/>
      <c r="L26" s="5">
        <v>25</v>
      </c>
      <c r="M26" s="7">
        <v>2048</v>
      </c>
      <c r="N26" s="6"/>
      <c r="O26" s="12" t="s">
        <v>66</v>
      </c>
      <c r="P26" s="11" t="s">
        <v>150</v>
      </c>
      <c r="Q26" s="11"/>
      <c r="R26" s="5"/>
      <c r="S26" s="5"/>
      <c r="W26" s="5">
        <v>25</v>
      </c>
    </row>
    <row r="27" spans="2:23" ht="30" customHeight="1" x14ac:dyDescent="0.25">
      <c r="B27" s="5"/>
      <c r="C27" s="5"/>
      <c r="D27" s="5"/>
      <c r="E27" s="5"/>
      <c r="G27" s="5"/>
      <c r="H27" s="5"/>
      <c r="I27" s="5"/>
      <c r="J27" s="79"/>
      <c r="L27" s="5">
        <v>26</v>
      </c>
      <c r="M27" s="6">
        <v>2049</v>
      </c>
      <c r="N27" s="7"/>
      <c r="O27" s="12" t="s">
        <v>66</v>
      </c>
      <c r="P27" s="11" t="s">
        <v>151</v>
      </c>
      <c r="Q27" s="11"/>
      <c r="R27" s="5"/>
      <c r="S27" s="5"/>
      <c r="W27" s="5">
        <v>26</v>
      </c>
    </row>
    <row r="28" spans="2:23" ht="30" customHeight="1" x14ac:dyDescent="0.25">
      <c r="B28" s="5"/>
      <c r="C28" s="5"/>
      <c r="D28" s="5"/>
      <c r="E28" s="5"/>
      <c r="F28" s="5"/>
      <c r="G28" s="5"/>
      <c r="H28" s="5"/>
      <c r="I28" s="5"/>
      <c r="J28" s="79"/>
      <c r="L28" s="5">
        <v>27</v>
      </c>
      <c r="M28" s="7">
        <v>2050</v>
      </c>
      <c r="N28" s="6"/>
      <c r="O28" s="13" t="s">
        <v>67</v>
      </c>
      <c r="P28" s="14" t="s">
        <v>152</v>
      </c>
      <c r="Q28" s="162" t="s">
        <v>306</v>
      </c>
      <c r="R28" s="5"/>
      <c r="W28" s="5">
        <v>27</v>
      </c>
    </row>
    <row r="29" spans="2:23" ht="30" customHeight="1" x14ac:dyDescent="0.25">
      <c r="B29" s="5"/>
      <c r="C29" s="5"/>
      <c r="D29" s="5"/>
      <c r="E29" s="5"/>
      <c r="F29" s="5"/>
      <c r="G29" s="5"/>
      <c r="H29" s="5"/>
      <c r="I29" s="5"/>
      <c r="J29" s="79"/>
      <c r="L29" s="5">
        <v>28</v>
      </c>
      <c r="M29" s="6">
        <v>2051</v>
      </c>
      <c r="N29" s="7"/>
      <c r="O29" s="13" t="s">
        <v>67</v>
      </c>
      <c r="P29" s="14" t="s">
        <v>153</v>
      </c>
      <c r="Q29" s="162" t="s">
        <v>307</v>
      </c>
      <c r="R29" s="5"/>
      <c r="W29" s="5">
        <v>28</v>
      </c>
    </row>
    <row r="30" spans="2:23" ht="30" customHeight="1" x14ac:dyDescent="0.25">
      <c r="B30" s="5"/>
      <c r="C30" s="5"/>
      <c r="D30" s="5"/>
      <c r="E30" s="5"/>
      <c r="F30" s="5"/>
      <c r="G30" s="5"/>
      <c r="H30" s="5"/>
      <c r="I30" s="5"/>
      <c r="J30" s="79"/>
      <c r="L30" s="5">
        <v>29</v>
      </c>
      <c r="M30" s="7">
        <v>2052</v>
      </c>
      <c r="N30" s="6"/>
      <c r="O30" s="13" t="s">
        <v>67</v>
      </c>
      <c r="P30" s="14" t="s">
        <v>154</v>
      </c>
      <c r="Q30" s="162"/>
      <c r="R30" s="5"/>
      <c r="W30" s="5">
        <v>29</v>
      </c>
    </row>
    <row r="31" spans="2:23" ht="30" customHeight="1" x14ac:dyDescent="0.25">
      <c r="B31" s="5"/>
      <c r="C31" s="5"/>
      <c r="D31" s="5"/>
      <c r="E31" s="5"/>
      <c r="F31" s="5"/>
      <c r="G31" s="5"/>
      <c r="H31" s="5"/>
      <c r="I31" s="5"/>
      <c r="J31" s="79"/>
      <c r="L31" s="5">
        <v>30</v>
      </c>
      <c r="M31" s="6">
        <v>2053</v>
      </c>
      <c r="N31" s="7"/>
      <c r="O31" s="13" t="s">
        <v>67</v>
      </c>
      <c r="P31" s="14" t="s">
        <v>254</v>
      </c>
      <c r="Q31" s="162"/>
      <c r="R31" s="5"/>
      <c r="W31" s="5">
        <v>30</v>
      </c>
    </row>
    <row r="32" spans="2:23" ht="30" customHeight="1" x14ac:dyDescent="0.25">
      <c r="B32" s="5"/>
      <c r="C32" s="5"/>
      <c r="D32" s="5"/>
      <c r="E32" s="5"/>
      <c r="F32" s="5"/>
      <c r="G32" s="5"/>
      <c r="H32" s="5"/>
      <c r="I32" s="5"/>
      <c r="J32" s="79"/>
      <c r="L32" s="5">
        <v>31</v>
      </c>
      <c r="M32" s="7">
        <v>2054</v>
      </c>
      <c r="N32" s="6"/>
      <c r="O32" s="13" t="s">
        <v>67</v>
      </c>
      <c r="P32" s="14" t="s">
        <v>155</v>
      </c>
      <c r="Q32" s="162"/>
      <c r="R32" s="5"/>
      <c r="W32" s="5">
        <v>31</v>
      </c>
    </row>
    <row r="33" spans="2:18" ht="30" customHeight="1" x14ac:dyDescent="0.25">
      <c r="B33" s="5"/>
      <c r="C33" s="5"/>
      <c r="D33" s="5"/>
      <c r="E33" s="5"/>
      <c r="F33" s="5"/>
      <c r="G33" s="5"/>
      <c r="H33" s="5"/>
      <c r="I33" s="5"/>
      <c r="J33" s="79"/>
      <c r="M33" s="6">
        <v>2055</v>
      </c>
      <c r="N33" s="7"/>
      <c r="O33" s="13" t="s">
        <v>67</v>
      </c>
      <c r="P33" s="14" t="s">
        <v>156</v>
      </c>
      <c r="Q33" s="162"/>
      <c r="R33" s="5"/>
    </row>
    <row r="34" spans="2:18" ht="30" customHeight="1" x14ac:dyDescent="0.25">
      <c r="B34" s="5"/>
      <c r="C34" s="5"/>
      <c r="D34" s="5"/>
      <c r="E34" s="5"/>
      <c r="F34" s="5"/>
      <c r="G34" s="5"/>
      <c r="H34" s="5"/>
      <c r="I34" s="5"/>
      <c r="J34" s="79"/>
      <c r="L34" s="5"/>
      <c r="M34" s="7">
        <v>2056</v>
      </c>
      <c r="N34" s="6"/>
      <c r="O34" s="13" t="s">
        <v>67</v>
      </c>
      <c r="P34" s="14" t="s">
        <v>157</v>
      </c>
      <c r="Q34" s="162"/>
      <c r="R34" s="5"/>
    </row>
    <row r="35" spans="2:18" ht="30" customHeight="1" x14ac:dyDescent="0.25">
      <c r="B35" s="5"/>
      <c r="C35" s="5"/>
      <c r="D35" s="5"/>
      <c r="E35" s="5"/>
      <c r="F35" s="5"/>
      <c r="G35" s="5"/>
      <c r="H35" s="5"/>
      <c r="I35" s="5"/>
      <c r="J35" s="79"/>
      <c r="L35" s="5"/>
      <c r="M35" s="6">
        <v>2057</v>
      </c>
      <c r="N35" s="7"/>
      <c r="O35" s="13" t="s">
        <v>67</v>
      </c>
      <c r="P35" s="14" t="s">
        <v>253</v>
      </c>
      <c r="Q35" s="162"/>
      <c r="R35" s="5"/>
    </row>
    <row r="36" spans="2:18" ht="30" customHeight="1" x14ac:dyDescent="0.25">
      <c r="B36" s="5"/>
      <c r="C36" s="5"/>
      <c r="D36" s="5"/>
      <c r="E36" s="5"/>
      <c r="F36" s="5"/>
      <c r="G36" s="5"/>
      <c r="H36" s="5"/>
      <c r="I36" s="5"/>
      <c r="J36" s="79"/>
      <c r="L36" s="5"/>
      <c r="M36" s="7">
        <v>2058</v>
      </c>
      <c r="N36" s="6"/>
      <c r="O36" s="13" t="s">
        <v>68</v>
      </c>
      <c r="P36" s="14" t="s">
        <v>158</v>
      </c>
      <c r="Q36" s="162"/>
      <c r="R36" s="5"/>
    </row>
    <row r="37" spans="2:18" ht="30" customHeight="1" x14ac:dyDescent="0.25">
      <c r="B37" s="5"/>
      <c r="C37" s="5"/>
      <c r="D37" s="5"/>
      <c r="E37" s="5"/>
      <c r="F37" s="5"/>
      <c r="G37" s="5"/>
      <c r="H37" s="5"/>
      <c r="I37" s="5"/>
      <c r="J37" s="79"/>
      <c r="L37" s="5"/>
      <c r="M37" s="6">
        <v>2059</v>
      </c>
      <c r="N37" s="7"/>
      <c r="O37" s="13" t="s">
        <v>68</v>
      </c>
      <c r="P37" s="14" t="s">
        <v>89</v>
      </c>
      <c r="Q37" s="162"/>
      <c r="R37" s="5"/>
    </row>
    <row r="38" spans="2:18" ht="30" customHeight="1" x14ac:dyDescent="0.25">
      <c r="B38" s="5"/>
      <c r="C38" s="5"/>
      <c r="D38" s="5"/>
      <c r="E38" s="5"/>
      <c r="F38" s="5"/>
      <c r="G38" s="5"/>
      <c r="H38" s="5"/>
      <c r="I38" s="5"/>
      <c r="J38" s="79"/>
      <c r="L38" s="5"/>
      <c r="M38" s="7">
        <v>2060</v>
      </c>
      <c r="N38" s="6"/>
      <c r="O38" s="13" t="s">
        <v>68</v>
      </c>
      <c r="P38" s="14" t="s">
        <v>159</v>
      </c>
      <c r="Q38" s="162"/>
      <c r="R38" s="5"/>
    </row>
    <row r="39" spans="2:18" ht="30" customHeight="1" x14ac:dyDescent="0.25">
      <c r="B39" s="5"/>
      <c r="C39" s="5"/>
      <c r="D39" s="5"/>
      <c r="E39" s="5"/>
      <c r="F39" s="5"/>
      <c r="G39" s="5"/>
      <c r="H39" s="5"/>
      <c r="I39" s="5"/>
      <c r="J39" s="79"/>
      <c r="L39" s="5"/>
      <c r="M39" s="6">
        <v>2061</v>
      </c>
      <c r="N39" s="7"/>
      <c r="O39" s="13" t="s">
        <v>68</v>
      </c>
      <c r="P39" s="14" t="s">
        <v>255</v>
      </c>
      <c r="Q39" s="162"/>
      <c r="R39" s="5"/>
    </row>
    <row r="40" spans="2:18" ht="30" customHeight="1" x14ac:dyDescent="0.25">
      <c r="B40" s="5"/>
      <c r="C40" s="5"/>
      <c r="D40" s="5"/>
      <c r="E40" s="5"/>
      <c r="F40" s="5"/>
      <c r="G40" s="5"/>
      <c r="H40" s="5"/>
      <c r="I40" s="5"/>
      <c r="J40" s="79"/>
      <c r="L40" s="5"/>
      <c r="M40" s="7">
        <v>2062</v>
      </c>
      <c r="N40" s="6"/>
      <c r="O40" s="13" t="s">
        <v>68</v>
      </c>
      <c r="P40" s="14" t="s">
        <v>256</v>
      </c>
      <c r="Q40" s="162"/>
      <c r="R40" s="5"/>
    </row>
    <row r="41" spans="2:18" ht="30" customHeight="1" x14ac:dyDescent="0.25">
      <c r="B41" s="5"/>
      <c r="C41" s="5"/>
      <c r="D41" s="5"/>
      <c r="E41" s="5"/>
      <c r="F41" s="5"/>
      <c r="G41" s="5"/>
      <c r="H41" s="5"/>
      <c r="I41" s="5"/>
      <c r="J41" s="79"/>
      <c r="L41" s="5"/>
      <c r="M41" s="6">
        <v>2063</v>
      </c>
      <c r="N41" s="7"/>
      <c r="O41" s="13" t="s">
        <v>68</v>
      </c>
      <c r="P41" s="14" t="s">
        <v>69</v>
      </c>
      <c r="Q41" s="162"/>
      <c r="R41" s="5"/>
    </row>
    <row r="42" spans="2:18" ht="30" customHeight="1" x14ac:dyDescent="0.25">
      <c r="B42" s="5"/>
      <c r="C42" s="5"/>
      <c r="D42" s="5"/>
      <c r="E42" s="5"/>
      <c r="F42" s="5"/>
      <c r="G42" s="5"/>
      <c r="H42" s="5"/>
      <c r="I42" s="5"/>
      <c r="J42" s="79"/>
      <c r="L42" s="5"/>
      <c r="M42" s="7">
        <v>2064</v>
      </c>
      <c r="N42" s="6"/>
      <c r="O42" s="13" t="s">
        <v>68</v>
      </c>
      <c r="P42" s="14" t="s">
        <v>257</v>
      </c>
      <c r="Q42" s="162"/>
      <c r="R42" s="5"/>
    </row>
    <row r="43" spans="2:18" ht="30" customHeight="1" x14ac:dyDescent="0.25">
      <c r="B43" s="5"/>
      <c r="C43" s="5"/>
      <c r="D43" s="5"/>
      <c r="E43" s="5"/>
      <c r="F43" s="5"/>
      <c r="G43" s="5"/>
      <c r="H43" s="5"/>
      <c r="I43" s="5"/>
      <c r="J43" s="79"/>
      <c r="L43" s="5"/>
      <c r="M43" s="6">
        <v>2065</v>
      </c>
      <c r="N43" s="7"/>
      <c r="O43" s="13" t="s">
        <v>68</v>
      </c>
      <c r="P43" s="14" t="s">
        <v>258</v>
      </c>
      <c r="Q43" s="162"/>
      <c r="R43" s="5"/>
    </row>
    <row r="44" spans="2:18" ht="30" customHeight="1" x14ac:dyDescent="0.25">
      <c r="B44" s="5"/>
      <c r="C44" s="5"/>
      <c r="D44" s="5"/>
      <c r="E44" s="5"/>
      <c r="F44" s="5"/>
      <c r="G44" s="5"/>
      <c r="H44" s="5"/>
      <c r="I44" s="5"/>
      <c r="J44" s="79"/>
      <c r="L44" s="5"/>
      <c r="M44" s="7">
        <v>2066</v>
      </c>
      <c r="N44" s="6"/>
      <c r="O44" s="13" t="s">
        <v>70</v>
      </c>
      <c r="P44" s="14" t="s">
        <v>160</v>
      </c>
      <c r="Q44" s="162"/>
      <c r="R44" s="5"/>
    </row>
    <row r="45" spans="2:18" ht="30" customHeight="1" x14ac:dyDescent="0.25">
      <c r="B45" s="5"/>
      <c r="C45" s="5"/>
      <c r="D45" s="5"/>
      <c r="E45" s="5"/>
      <c r="F45" s="5"/>
      <c r="G45" s="5"/>
      <c r="H45" s="5"/>
      <c r="I45" s="5"/>
      <c r="J45" s="79"/>
      <c r="L45" s="5"/>
      <c r="M45" s="6">
        <v>2067</v>
      </c>
      <c r="N45" s="7"/>
      <c r="O45" s="13" t="s">
        <v>70</v>
      </c>
      <c r="P45" s="14" t="s">
        <v>161</v>
      </c>
      <c r="Q45" s="162"/>
      <c r="R45" s="5"/>
    </row>
    <row r="46" spans="2:18" ht="30" customHeight="1" x14ac:dyDescent="0.25">
      <c r="B46" s="5"/>
      <c r="C46" s="5"/>
      <c r="D46" s="5"/>
      <c r="E46" s="5"/>
      <c r="F46" s="5"/>
      <c r="G46" s="5"/>
      <c r="H46" s="5"/>
      <c r="I46" s="5"/>
      <c r="J46" s="79"/>
      <c r="L46" s="5"/>
      <c r="M46" s="7">
        <v>2068</v>
      </c>
      <c r="N46" s="6"/>
      <c r="O46" s="13" t="s">
        <v>70</v>
      </c>
      <c r="P46" s="14" t="s">
        <v>162</v>
      </c>
      <c r="Q46" s="162"/>
      <c r="R46" s="5"/>
    </row>
    <row r="47" spans="2:18" ht="57.6" customHeight="1" x14ac:dyDescent="0.25">
      <c r="B47" s="5"/>
      <c r="C47" s="5"/>
      <c r="D47" s="5"/>
      <c r="E47" s="5"/>
      <c r="F47" s="5"/>
      <c r="G47" s="5"/>
      <c r="H47" s="5"/>
      <c r="I47" s="5"/>
      <c r="J47" s="79"/>
      <c r="L47" s="5"/>
      <c r="M47" s="6">
        <v>2069</v>
      </c>
      <c r="N47" s="7"/>
      <c r="O47" s="13" t="s">
        <v>70</v>
      </c>
      <c r="P47" s="14" t="s">
        <v>163</v>
      </c>
      <c r="Q47" s="162"/>
      <c r="R47" s="5"/>
    </row>
    <row r="48" spans="2:18" ht="30" customHeight="1" x14ac:dyDescent="0.25">
      <c r="B48" s="5"/>
      <c r="C48" s="5"/>
      <c r="D48" s="5"/>
      <c r="E48" s="5"/>
      <c r="F48" s="5"/>
      <c r="G48" s="5"/>
      <c r="H48" s="5"/>
      <c r="I48" s="5"/>
      <c r="J48" s="79"/>
      <c r="L48" s="5"/>
      <c r="M48" s="7">
        <v>2070</v>
      </c>
      <c r="N48" s="6"/>
      <c r="O48" s="13" t="s">
        <v>70</v>
      </c>
      <c r="P48" s="14" t="s">
        <v>164</v>
      </c>
      <c r="Q48" s="162"/>
      <c r="R48" s="5"/>
    </row>
    <row r="49" spans="2:19" ht="30" customHeight="1" x14ac:dyDescent="0.25">
      <c r="B49" s="5"/>
      <c r="C49" s="5"/>
      <c r="D49" s="5"/>
      <c r="E49" s="5"/>
      <c r="F49" s="5"/>
      <c r="G49" s="5"/>
      <c r="H49" s="5"/>
      <c r="I49" s="5"/>
      <c r="J49" s="79"/>
      <c r="L49" s="5"/>
      <c r="M49" s="6">
        <v>2071</v>
      </c>
      <c r="N49" s="7"/>
      <c r="O49" s="13" t="s">
        <v>70</v>
      </c>
      <c r="P49" s="14" t="s">
        <v>165</v>
      </c>
      <c r="Q49" s="162"/>
      <c r="R49" s="5"/>
    </row>
    <row r="50" spans="2:19" ht="30" customHeight="1" x14ac:dyDescent="0.25">
      <c r="B50" s="5"/>
      <c r="C50" s="5"/>
      <c r="D50" s="5"/>
      <c r="E50" s="5"/>
      <c r="F50" s="5"/>
      <c r="G50" s="5"/>
      <c r="H50" s="5"/>
      <c r="I50" s="5"/>
      <c r="J50" s="79"/>
      <c r="L50" s="5"/>
      <c r="M50" s="7">
        <v>2072</v>
      </c>
      <c r="N50" s="6"/>
      <c r="O50" s="13" t="s">
        <v>70</v>
      </c>
      <c r="P50" s="14" t="s">
        <v>166</v>
      </c>
      <c r="Q50" s="162"/>
      <c r="R50" s="5"/>
    </row>
    <row r="51" spans="2:19" ht="30" customHeight="1" x14ac:dyDescent="0.25">
      <c r="B51" s="5"/>
      <c r="C51" s="5"/>
      <c r="D51" s="5"/>
      <c r="E51" s="5"/>
      <c r="F51" s="5"/>
      <c r="G51" s="5"/>
      <c r="H51" s="5"/>
      <c r="I51" s="5"/>
      <c r="J51" s="79"/>
      <c r="L51" s="5"/>
      <c r="M51" s="6">
        <v>2073</v>
      </c>
      <c r="N51" s="7"/>
      <c r="S51" s="5"/>
    </row>
    <row r="52" spans="2:19" ht="30" customHeight="1" x14ac:dyDescent="0.25">
      <c r="B52" s="5"/>
      <c r="C52" s="5"/>
      <c r="D52" s="5"/>
      <c r="E52" s="5"/>
      <c r="F52" s="5"/>
      <c r="G52" s="5"/>
      <c r="H52" s="5"/>
      <c r="I52" s="5"/>
      <c r="J52" s="79"/>
      <c r="L52" s="5"/>
      <c r="M52" s="7">
        <v>2074</v>
      </c>
      <c r="N52" s="6"/>
      <c r="O52" s="15" t="s">
        <v>71</v>
      </c>
      <c r="P52" s="16" t="s">
        <v>247</v>
      </c>
      <c r="Q52" s="16"/>
      <c r="R52" s="5"/>
      <c r="S52" s="5"/>
    </row>
    <row r="53" spans="2:19" ht="30" customHeight="1" x14ac:dyDescent="0.25">
      <c r="B53" s="5"/>
      <c r="C53" s="5"/>
      <c r="D53" s="5"/>
      <c r="E53" s="5"/>
      <c r="F53" s="5"/>
      <c r="G53" s="5"/>
      <c r="H53" s="5"/>
      <c r="I53" s="5"/>
      <c r="J53" s="79"/>
      <c r="L53" s="5"/>
      <c r="M53" s="6">
        <v>2075</v>
      </c>
      <c r="N53" s="7"/>
      <c r="O53" s="17" t="s">
        <v>72</v>
      </c>
      <c r="P53" s="16">
        <f ca="1">YEAR(TODAY())</f>
        <v>2024</v>
      </c>
      <c r="Q53" s="16"/>
      <c r="R53" s="5"/>
      <c r="S53" s="5"/>
    </row>
    <row r="54" spans="2:19" ht="30" customHeight="1" x14ac:dyDescent="0.25">
      <c r="B54" s="5"/>
      <c r="C54" s="5"/>
      <c r="D54" s="5"/>
      <c r="E54" s="5"/>
      <c r="F54" s="5"/>
      <c r="G54" s="5"/>
      <c r="H54" s="5"/>
      <c r="I54" s="5"/>
      <c r="J54" s="79"/>
      <c r="L54" s="5"/>
      <c r="M54" s="7">
        <v>2076</v>
      </c>
      <c r="N54" s="6"/>
      <c r="O54" s="15" t="s">
        <v>73</v>
      </c>
      <c r="P54" s="16" t="s">
        <v>167</v>
      </c>
      <c r="Q54" s="16"/>
      <c r="R54" s="5"/>
      <c r="S54" s="5"/>
    </row>
    <row r="55" spans="2:19" ht="30" customHeight="1" x14ac:dyDescent="0.25">
      <c r="B55" s="5"/>
      <c r="C55" s="5"/>
      <c r="D55" s="5"/>
      <c r="E55" s="5"/>
      <c r="F55" s="5"/>
      <c r="G55" s="5"/>
      <c r="H55" s="5"/>
      <c r="I55" s="5"/>
      <c r="J55" s="79"/>
      <c r="L55" s="5"/>
      <c r="M55" s="6">
        <v>2077</v>
      </c>
      <c r="N55" s="7"/>
      <c r="S55" s="5"/>
    </row>
    <row r="56" spans="2:19" ht="30" customHeight="1" x14ac:dyDescent="0.25">
      <c r="B56" s="5"/>
      <c r="C56" s="5"/>
      <c r="D56" s="5"/>
      <c r="E56" s="5"/>
      <c r="F56" s="5"/>
      <c r="G56" s="5"/>
      <c r="H56" s="5"/>
      <c r="I56" s="5"/>
      <c r="J56" s="79"/>
      <c r="L56" s="5"/>
      <c r="M56" s="7">
        <v>2078</v>
      </c>
      <c r="N56" s="6"/>
      <c r="O56" s="23" t="s">
        <v>74</v>
      </c>
      <c r="P56" s="24" t="s">
        <v>260</v>
      </c>
      <c r="Q56" s="24"/>
      <c r="R56" s="5"/>
      <c r="S56" s="5"/>
    </row>
    <row r="57" spans="2:19" ht="30" customHeight="1" x14ac:dyDescent="0.25">
      <c r="B57" s="5"/>
      <c r="C57" s="5"/>
      <c r="D57" s="5"/>
      <c r="E57" s="5"/>
      <c r="F57" s="5"/>
      <c r="G57" s="5"/>
      <c r="H57" s="5"/>
      <c r="I57" s="5"/>
      <c r="J57" s="79"/>
      <c r="L57" s="5"/>
      <c r="M57" s="6">
        <v>2079</v>
      </c>
      <c r="N57" s="7"/>
      <c r="O57" s="23" t="s">
        <v>74</v>
      </c>
      <c r="P57" s="24" t="s">
        <v>86</v>
      </c>
      <c r="Q57" s="24"/>
      <c r="R57" s="5"/>
      <c r="S57" s="5"/>
    </row>
    <row r="58" spans="2:19" ht="30" customHeight="1" x14ac:dyDescent="0.25">
      <c r="B58" s="5"/>
      <c r="C58" s="5"/>
      <c r="D58" s="5"/>
      <c r="E58" s="5"/>
      <c r="F58" s="5"/>
      <c r="G58" s="5"/>
      <c r="H58" s="5"/>
      <c r="I58" s="5"/>
      <c r="J58" s="79"/>
      <c r="L58" s="5"/>
      <c r="M58" s="7">
        <v>2080</v>
      </c>
      <c r="N58" s="6"/>
      <c r="S58" s="5"/>
    </row>
    <row r="59" spans="2:19" ht="30" customHeight="1" x14ac:dyDescent="0.25">
      <c r="B59" s="5"/>
      <c r="C59" s="5"/>
      <c r="D59" s="5"/>
      <c r="E59" s="5"/>
      <c r="F59" s="5"/>
      <c r="G59" s="5"/>
      <c r="H59" s="5"/>
      <c r="I59" s="5"/>
      <c r="J59" s="79"/>
      <c r="L59" s="5"/>
      <c r="M59" s="6">
        <v>2081</v>
      </c>
      <c r="N59" s="7"/>
      <c r="O59" s="25" t="s">
        <v>75</v>
      </c>
      <c r="P59" s="26" t="s">
        <v>168</v>
      </c>
      <c r="Q59" s="26"/>
      <c r="R59" s="5"/>
      <c r="S59" s="5"/>
    </row>
    <row r="60" spans="2:19" ht="30" customHeight="1" x14ac:dyDescent="0.25">
      <c r="B60" s="5"/>
      <c r="C60" s="5"/>
      <c r="D60" s="5"/>
      <c r="E60" s="5"/>
      <c r="F60" s="5"/>
      <c r="G60" s="5"/>
      <c r="H60" s="5"/>
      <c r="I60" s="5"/>
      <c r="J60" s="79"/>
      <c r="L60" s="5"/>
      <c r="M60" s="7">
        <v>2082</v>
      </c>
      <c r="N60" s="6"/>
      <c r="O60" s="25" t="s">
        <v>75</v>
      </c>
      <c r="P60" s="26" t="s">
        <v>249</v>
      </c>
      <c r="Q60" s="26"/>
      <c r="R60" s="5"/>
      <c r="S60" s="5"/>
    </row>
    <row r="61" spans="2:19" ht="30" customHeight="1" x14ac:dyDescent="0.25">
      <c r="B61" s="5"/>
      <c r="C61" s="5"/>
      <c r="D61" s="5"/>
      <c r="E61" s="5"/>
      <c r="F61" s="5"/>
      <c r="G61" s="5"/>
      <c r="H61" s="5"/>
      <c r="I61" s="5"/>
      <c r="J61" s="79"/>
      <c r="L61" s="5"/>
      <c r="M61" s="6">
        <v>2083</v>
      </c>
      <c r="N61" s="7"/>
      <c r="O61" s="25" t="s">
        <v>75</v>
      </c>
      <c r="P61" s="26" t="s">
        <v>248</v>
      </c>
      <c r="Q61" s="26"/>
      <c r="R61" s="5"/>
      <c r="S61" s="5"/>
    </row>
    <row r="62" spans="2:19" ht="30" customHeight="1" x14ac:dyDescent="0.25">
      <c r="B62" s="5"/>
      <c r="C62" s="5"/>
      <c r="D62" s="5"/>
      <c r="E62" s="5"/>
      <c r="F62" s="5"/>
      <c r="G62" s="5"/>
      <c r="H62" s="5"/>
      <c r="I62" s="5"/>
      <c r="J62" s="79"/>
      <c r="L62" s="5"/>
      <c r="M62" s="7">
        <v>2084</v>
      </c>
      <c r="N62" s="6"/>
      <c r="O62" s="25" t="s">
        <v>75</v>
      </c>
      <c r="P62" s="26" t="s">
        <v>250</v>
      </c>
      <c r="Q62" s="26"/>
      <c r="R62" s="5"/>
      <c r="S62" s="5"/>
    </row>
    <row r="63" spans="2:19" ht="30" customHeight="1" x14ac:dyDescent="0.25">
      <c r="B63" s="5"/>
      <c r="C63" s="5"/>
      <c r="D63" s="5"/>
      <c r="E63" s="5"/>
      <c r="F63" s="5"/>
      <c r="G63" s="5"/>
      <c r="H63" s="5"/>
      <c r="I63" s="5"/>
      <c r="J63" s="79"/>
      <c r="L63" s="5"/>
      <c r="M63" s="6">
        <v>2085</v>
      </c>
      <c r="N63" s="7"/>
      <c r="O63" s="5"/>
      <c r="P63" s="5"/>
      <c r="Q63" s="5"/>
      <c r="R63" s="5"/>
      <c r="S63" s="5"/>
    </row>
    <row r="64" spans="2:19" ht="30" customHeight="1" x14ac:dyDescent="0.25">
      <c r="B64" s="5"/>
      <c r="C64" s="5"/>
      <c r="D64" s="5"/>
      <c r="E64" s="5"/>
      <c r="F64" s="5"/>
      <c r="G64" s="5"/>
      <c r="H64" s="5"/>
      <c r="I64" s="5"/>
      <c r="J64" s="79"/>
      <c r="L64" s="5"/>
      <c r="M64" s="7">
        <v>2086</v>
      </c>
      <c r="N64" s="6"/>
      <c r="O64" s="5"/>
      <c r="P64" s="5"/>
      <c r="Q64" s="5"/>
      <c r="R64" s="5"/>
      <c r="S64" s="5"/>
    </row>
    <row r="65" spans="2:19" ht="30" customHeight="1" x14ac:dyDescent="0.25">
      <c r="B65" s="5"/>
      <c r="C65" s="5"/>
      <c r="D65" s="5"/>
      <c r="E65" s="5"/>
      <c r="F65" s="5"/>
      <c r="G65" s="5"/>
      <c r="H65" s="5"/>
      <c r="I65" s="5"/>
      <c r="J65" s="79"/>
      <c r="L65" s="5"/>
      <c r="M65" s="6">
        <v>2087</v>
      </c>
      <c r="N65" s="7"/>
      <c r="O65" s="5"/>
      <c r="P65" s="5"/>
      <c r="Q65" s="5"/>
      <c r="R65" s="5"/>
      <c r="S65" s="5"/>
    </row>
    <row r="66" spans="2:19" ht="159.94999999999999" customHeight="1" x14ac:dyDescent="0.25">
      <c r="B66" s="5"/>
      <c r="C66" s="5"/>
      <c r="D66" s="5"/>
      <c r="E66" s="5"/>
      <c r="F66" s="5"/>
      <c r="G66" s="5"/>
      <c r="H66" s="5"/>
      <c r="I66" s="5"/>
      <c r="J66" s="79"/>
      <c r="L66" s="5"/>
      <c r="M66" s="7">
        <v>2088</v>
      </c>
      <c r="N66" s="6"/>
      <c r="O66" s="122" t="s">
        <v>76</v>
      </c>
      <c r="P66" s="122" t="s">
        <v>319</v>
      </c>
      <c r="Q66" s="122"/>
      <c r="R66" s="5"/>
      <c r="S66" s="5"/>
    </row>
    <row r="67" spans="2:19" ht="30" customHeight="1" x14ac:dyDescent="0.25">
      <c r="B67" s="5"/>
      <c r="C67" s="5"/>
      <c r="D67" s="5"/>
      <c r="E67" s="5"/>
      <c r="F67" s="5"/>
      <c r="G67" s="5"/>
      <c r="H67" s="5"/>
      <c r="I67" s="5"/>
      <c r="J67" s="79"/>
      <c r="L67" s="5"/>
      <c r="M67" s="6">
        <v>2089</v>
      </c>
      <c r="N67" s="7"/>
      <c r="O67" s="122" t="s">
        <v>76</v>
      </c>
      <c r="P67" s="187" t="s">
        <v>169</v>
      </c>
      <c r="Q67" s="123"/>
      <c r="R67"/>
      <c r="S67" s="5"/>
    </row>
    <row r="68" spans="2:19" ht="30" customHeight="1" x14ac:dyDescent="0.25">
      <c r="B68" s="5"/>
      <c r="C68" s="5"/>
      <c r="D68" s="5"/>
      <c r="E68" s="5"/>
      <c r="F68" s="5"/>
      <c r="G68" s="5"/>
      <c r="H68" s="5"/>
      <c r="I68" s="5"/>
      <c r="J68" s="79"/>
      <c r="L68" s="5"/>
      <c r="M68" s="7">
        <v>2090</v>
      </c>
      <c r="N68" s="6"/>
      <c r="O68" s="122" t="s">
        <v>76</v>
      </c>
      <c r="P68" s="125"/>
      <c r="Q68" s="124"/>
      <c r="R68" s="210"/>
      <c r="S68" s="5"/>
    </row>
    <row r="69" spans="2:19" ht="30" customHeight="1" x14ac:dyDescent="0.25">
      <c r="B69" s="5"/>
      <c r="C69" s="5"/>
      <c r="D69" s="5"/>
      <c r="E69" s="5"/>
      <c r="F69" s="5"/>
      <c r="G69" s="5"/>
      <c r="H69" s="5"/>
      <c r="I69" s="5"/>
      <c r="J69" s="79"/>
      <c r="L69" s="5"/>
      <c r="M69" s="6">
        <v>2091</v>
      </c>
      <c r="N69" s="7"/>
      <c r="O69" s="122" t="s">
        <v>76</v>
      </c>
      <c r="P69" s="125" t="s">
        <v>318</v>
      </c>
      <c r="Q69" s="125"/>
      <c r="S69" s="5"/>
    </row>
    <row r="70" spans="2:19" ht="30" customHeight="1" x14ac:dyDescent="0.25">
      <c r="B70" s="5"/>
      <c r="C70" s="5"/>
      <c r="D70" s="5"/>
      <c r="E70" s="5"/>
      <c r="F70" s="5"/>
      <c r="G70" s="5"/>
      <c r="H70" s="5"/>
      <c r="I70" s="5"/>
      <c r="J70" s="79"/>
      <c r="L70" s="5"/>
      <c r="M70" s="7">
        <v>2092</v>
      </c>
      <c r="N70" s="6"/>
      <c r="O70" s="122" t="s">
        <v>76</v>
      </c>
      <c r="P70" s="122" t="s">
        <v>246</v>
      </c>
      <c r="Q70" s="122"/>
      <c r="R70" s="5"/>
      <c r="S70" s="5"/>
    </row>
    <row r="71" spans="2:19" ht="30" customHeight="1" x14ac:dyDescent="0.25">
      <c r="B71" s="5"/>
      <c r="C71" s="5"/>
      <c r="D71" s="5"/>
      <c r="E71" s="5"/>
      <c r="F71" s="5"/>
      <c r="G71" s="5"/>
      <c r="H71" s="5"/>
      <c r="I71" s="5"/>
      <c r="J71" s="79"/>
      <c r="L71" s="5"/>
      <c r="M71" s="6">
        <v>2093</v>
      </c>
      <c r="N71" s="7"/>
      <c r="O71" s="5"/>
      <c r="P71" s="5"/>
      <c r="Q71" s="5"/>
      <c r="R71" s="5"/>
      <c r="S71" s="5"/>
    </row>
    <row r="72" spans="2:19" ht="30" customHeight="1" x14ac:dyDescent="0.25">
      <c r="B72" s="5"/>
      <c r="C72" s="5"/>
      <c r="D72" s="5"/>
      <c r="E72" s="5"/>
      <c r="F72" s="5"/>
      <c r="G72" s="5"/>
      <c r="H72" s="5"/>
      <c r="I72" s="5"/>
      <c r="J72" s="79"/>
      <c r="L72" s="5"/>
      <c r="M72" s="7">
        <v>2094</v>
      </c>
      <c r="N72" s="6"/>
      <c r="O72" s="165" t="s">
        <v>77</v>
      </c>
      <c r="P72" s="166" t="s">
        <v>170</v>
      </c>
      <c r="Q72" s="5"/>
      <c r="R72" s="5"/>
      <c r="S72" s="5"/>
    </row>
    <row r="73" spans="2:19" ht="30" customHeight="1" x14ac:dyDescent="0.25">
      <c r="B73" s="5"/>
      <c r="C73" s="5"/>
      <c r="D73" s="5"/>
      <c r="E73" s="5"/>
      <c r="F73" s="5"/>
      <c r="G73" s="5"/>
      <c r="H73" s="5"/>
      <c r="I73" s="5"/>
      <c r="J73" s="79"/>
      <c r="L73" s="5"/>
      <c r="M73" s="6">
        <v>2095</v>
      </c>
      <c r="N73" s="7"/>
      <c r="O73" s="165" t="s">
        <v>77</v>
      </c>
      <c r="P73" s="166" t="s">
        <v>171</v>
      </c>
      <c r="Q73" s="5"/>
      <c r="R73" s="5"/>
      <c r="S73" s="5"/>
    </row>
    <row r="74" spans="2:19" ht="30" customHeight="1" x14ac:dyDescent="0.25">
      <c r="B74" s="5"/>
      <c r="C74" s="5"/>
      <c r="D74" s="5"/>
      <c r="E74" s="5"/>
      <c r="F74" s="5"/>
      <c r="G74" s="5"/>
      <c r="H74" s="5"/>
      <c r="I74" s="5"/>
      <c r="J74" s="79"/>
      <c r="L74" s="5"/>
      <c r="M74" s="7">
        <v>2096</v>
      </c>
      <c r="N74" s="6"/>
      <c r="O74" s="165" t="s">
        <v>77</v>
      </c>
      <c r="P74" s="166" t="s">
        <v>251</v>
      </c>
      <c r="Q74" s="5"/>
      <c r="R74" s="5"/>
      <c r="S74" s="5"/>
    </row>
    <row r="75" spans="2:19" ht="30" customHeight="1" x14ac:dyDescent="0.25">
      <c r="B75" s="5"/>
      <c r="C75" s="5"/>
      <c r="D75" s="5"/>
      <c r="E75" s="5"/>
      <c r="F75" s="5"/>
      <c r="G75" s="5"/>
      <c r="H75" s="5"/>
      <c r="I75" s="5"/>
      <c r="J75" s="79"/>
      <c r="L75" s="5"/>
      <c r="M75" s="6">
        <v>2097</v>
      </c>
      <c r="N75" s="7"/>
      <c r="O75" s="7"/>
      <c r="P75" s="5"/>
      <c r="Q75" s="5"/>
      <c r="R75" s="5"/>
      <c r="S75" s="5"/>
    </row>
    <row r="76" spans="2:19" ht="30" customHeight="1" x14ac:dyDescent="0.25">
      <c r="B76" s="5"/>
      <c r="C76" s="5"/>
      <c r="D76" s="5"/>
      <c r="E76" s="5"/>
      <c r="F76" s="5"/>
      <c r="G76" s="5"/>
      <c r="H76" s="5"/>
      <c r="I76" s="5"/>
      <c r="J76" s="79"/>
      <c r="L76" s="5"/>
      <c r="M76" s="7">
        <v>2098</v>
      </c>
      <c r="N76" s="6"/>
      <c r="O76" s="6"/>
      <c r="P76" s="5"/>
      <c r="Q76" s="5"/>
      <c r="R76" s="5"/>
      <c r="S76" s="5"/>
    </row>
    <row r="77" spans="2:19" ht="30" customHeight="1" x14ac:dyDescent="0.25">
      <c r="B77" s="5"/>
      <c r="C77" s="5"/>
      <c r="D77" s="5"/>
      <c r="E77" s="5"/>
      <c r="F77" s="5"/>
      <c r="G77" s="5"/>
      <c r="H77" s="5"/>
      <c r="I77" s="5"/>
      <c r="J77" s="79"/>
      <c r="L77" s="5"/>
      <c r="M77" s="6">
        <v>2099</v>
      </c>
      <c r="N77" s="7"/>
      <c r="O77" s="7"/>
      <c r="P77" s="5"/>
      <c r="Q77" s="5"/>
      <c r="R77" s="5"/>
      <c r="S77" s="5"/>
    </row>
    <row r="78" spans="2:19" ht="30" customHeight="1" x14ac:dyDescent="0.25">
      <c r="B78" s="5"/>
      <c r="C78" s="5"/>
      <c r="D78" s="5"/>
      <c r="E78" s="5"/>
      <c r="F78" s="5"/>
      <c r="G78" s="5"/>
      <c r="H78" s="5"/>
      <c r="I78" s="5"/>
      <c r="J78" s="79"/>
      <c r="L78" s="5"/>
      <c r="M78" s="6"/>
      <c r="N78" s="6"/>
      <c r="O78" s="163" t="s">
        <v>78</v>
      </c>
      <c r="P78" s="164" t="s">
        <v>172</v>
      </c>
      <c r="Q78" s="5"/>
      <c r="R78" s="5"/>
      <c r="S78" s="5"/>
    </row>
    <row r="79" spans="2:19" ht="30" customHeight="1" x14ac:dyDescent="0.25">
      <c r="B79" s="5"/>
      <c r="C79" s="5"/>
      <c r="D79" s="5"/>
      <c r="E79" s="5"/>
      <c r="F79" s="5"/>
      <c r="G79" s="5"/>
      <c r="H79" s="5"/>
      <c r="I79" s="5"/>
      <c r="J79" s="79"/>
      <c r="L79" s="5"/>
      <c r="M79" s="5"/>
      <c r="N79" s="5"/>
      <c r="O79" s="163" t="s">
        <v>78</v>
      </c>
      <c r="P79" s="164" t="s">
        <v>173</v>
      </c>
      <c r="Q79" s="5"/>
      <c r="R79" s="5"/>
      <c r="S79" s="5"/>
    </row>
    <row r="80" spans="2:19" ht="30" customHeight="1" x14ac:dyDescent="0.25">
      <c r="B80" s="5"/>
      <c r="C80" s="5"/>
      <c r="D80" s="5"/>
      <c r="E80" s="5"/>
      <c r="F80" s="5"/>
      <c r="G80" s="5"/>
      <c r="H80" s="5"/>
      <c r="I80" s="5"/>
      <c r="J80" s="79"/>
      <c r="L80" s="5"/>
      <c r="M80" s="5"/>
      <c r="N80" s="5"/>
      <c r="O80" s="163" t="s">
        <v>78</v>
      </c>
      <c r="P80" s="164" t="s">
        <v>174</v>
      </c>
      <c r="Q80" s="5"/>
      <c r="R80" s="5"/>
      <c r="S80" s="5"/>
    </row>
    <row r="81" spans="2:19" ht="30" customHeight="1" x14ac:dyDescent="0.25">
      <c r="B81" s="5"/>
      <c r="C81" s="5"/>
      <c r="D81" s="5"/>
      <c r="E81" s="5"/>
      <c r="F81" s="5"/>
      <c r="G81" s="5"/>
      <c r="H81" s="5"/>
      <c r="I81" s="5"/>
      <c r="J81" s="79"/>
      <c r="L81" s="5"/>
      <c r="M81" s="5"/>
      <c r="N81" s="5"/>
      <c r="O81" s="163" t="s">
        <v>78</v>
      </c>
      <c r="P81" s="164" t="s">
        <v>175</v>
      </c>
      <c r="Q81" s="5"/>
      <c r="R81" s="5"/>
      <c r="S81" s="5"/>
    </row>
    <row r="82" spans="2:19" ht="30" customHeight="1" x14ac:dyDescent="0.25">
      <c r="B82" s="5"/>
      <c r="C82" s="5"/>
      <c r="D82" s="5"/>
      <c r="E82" s="5"/>
      <c r="F82" s="5"/>
      <c r="G82" s="5"/>
      <c r="H82" s="5"/>
      <c r="I82" s="5"/>
      <c r="J82" s="79"/>
      <c r="L82" s="5"/>
      <c r="M82" s="5"/>
      <c r="N82" s="5"/>
      <c r="O82" s="163" t="s">
        <v>78</v>
      </c>
      <c r="P82" s="164" t="s">
        <v>228</v>
      </c>
      <c r="Q82" s="5"/>
      <c r="R82" s="5"/>
      <c r="S82" s="5"/>
    </row>
    <row r="83" spans="2:19" ht="30" customHeight="1" x14ac:dyDescent="0.25">
      <c r="B83" s="5"/>
      <c r="C83" s="5"/>
      <c r="D83" s="5"/>
      <c r="E83" s="5"/>
      <c r="F83" s="5"/>
      <c r="G83" s="5"/>
      <c r="H83" s="5"/>
      <c r="I83" s="5"/>
      <c r="J83" s="79"/>
      <c r="L83" s="5"/>
      <c r="M83" s="5"/>
      <c r="N83" s="5"/>
      <c r="O83" s="163" t="s">
        <v>78</v>
      </c>
      <c r="P83" s="164" t="s">
        <v>229</v>
      </c>
      <c r="Q83" s="5"/>
      <c r="R83" s="5"/>
      <c r="S83" s="5"/>
    </row>
    <row r="84" spans="2:19" ht="30" customHeight="1" x14ac:dyDescent="0.25">
      <c r="B84" s="5"/>
      <c r="C84" s="5"/>
      <c r="D84" s="5"/>
      <c r="E84" s="5"/>
      <c r="F84" s="5"/>
      <c r="G84" s="5"/>
      <c r="H84" s="5"/>
      <c r="I84" s="5"/>
      <c r="J84" s="79"/>
      <c r="L84" s="5"/>
      <c r="M84" s="5"/>
      <c r="N84" s="5"/>
      <c r="O84" s="163" t="s">
        <v>78</v>
      </c>
      <c r="P84" s="164" t="s">
        <v>176</v>
      </c>
      <c r="Q84" s="5"/>
      <c r="R84" s="5"/>
      <c r="S84" s="5"/>
    </row>
    <row r="85" spans="2:19" ht="30" customHeight="1" x14ac:dyDescent="0.25">
      <c r="B85" s="5"/>
      <c r="C85" s="5"/>
      <c r="D85" s="5"/>
      <c r="E85" s="5"/>
      <c r="F85" s="5"/>
      <c r="G85" s="5"/>
      <c r="H85" s="5"/>
      <c r="I85" s="5"/>
      <c r="J85" s="79"/>
      <c r="L85" s="5"/>
      <c r="M85" s="5"/>
      <c r="N85" s="5"/>
      <c r="O85" s="163" t="s">
        <v>78</v>
      </c>
      <c r="P85" s="164" t="s">
        <v>244</v>
      </c>
      <c r="Q85" s="5"/>
      <c r="R85" s="5"/>
      <c r="S85" s="5"/>
    </row>
    <row r="86" spans="2:19" ht="30" customHeight="1" x14ac:dyDescent="0.25">
      <c r="B86" s="5"/>
      <c r="C86" s="5"/>
      <c r="D86" s="5"/>
      <c r="E86" s="5"/>
      <c r="F86" s="5"/>
      <c r="G86" s="5"/>
      <c r="H86" s="5"/>
      <c r="I86" s="5"/>
      <c r="J86" s="79"/>
      <c r="L86" s="5"/>
      <c r="M86" s="5"/>
      <c r="N86" s="5"/>
      <c r="O86" s="163" t="s">
        <v>78</v>
      </c>
      <c r="P86" s="164"/>
      <c r="Q86" s="5"/>
      <c r="R86" s="5"/>
      <c r="S86" s="5"/>
    </row>
    <row r="87" spans="2:19" ht="30" customHeight="1" x14ac:dyDescent="0.25">
      <c r="B87" s="5"/>
      <c r="C87" s="5"/>
      <c r="D87" s="5"/>
      <c r="E87" s="5"/>
      <c r="F87" s="5"/>
      <c r="G87" s="5"/>
      <c r="H87" s="5"/>
      <c r="I87" s="5"/>
      <c r="J87" s="79"/>
      <c r="L87" s="5"/>
      <c r="M87" s="5"/>
      <c r="N87" s="5"/>
      <c r="O87" s="163" t="s">
        <v>78</v>
      </c>
      <c r="P87" s="164"/>
      <c r="Q87" s="5"/>
      <c r="R87" s="5"/>
      <c r="S87" s="5"/>
    </row>
    <row r="88" spans="2:19" ht="30" customHeight="1" x14ac:dyDescent="0.25">
      <c r="B88" s="5"/>
      <c r="C88" s="5"/>
      <c r="D88" s="5"/>
      <c r="E88" s="5"/>
      <c r="F88" s="5"/>
      <c r="G88" s="5"/>
      <c r="H88" s="5"/>
      <c r="I88" s="5"/>
      <c r="J88" s="79"/>
      <c r="L88" s="5"/>
      <c r="M88" s="5"/>
      <c r="N88" s="5"/>
      <c r="O88" s="163" t="s">
        <v>78</v>
      </c>
      <c r="P88" s="164"/>
      <c r="Q88" s="5"/>
      <c r="R88" s="5"/>
      <c r="S88" s="5"/>
    </row>
    <row r="89" spans="2:19" ht="30" customHeight="1" x14ac:dyDescent="0.25">
      <c r="B89" s="5"/>
      <c r="C89" s="5"/>
      <c r="D89" s="5"/>
      <c r="E89" s="5"/>
      <c r="F89" s="5"/>
      <c r="G89" s="5"/>
      <c r="H89" s="5"/>
      <c r="I89" s="5"/>
      <c r="J89" s="79"/>
      <c r="L89" s="5"/>
      <c r="M89" s="5"/>
      <c r="N89" s="5"/>
      <c r="O89" s="5"/>
      <c r="P89" s="5"/>
      <c r="Q89" s="5"/>
      <c r="R89" s="5"/>
      <c r="S89" s="5"/>
    </row>
    <row r="90" spans="2:19" ht="30" customHeight="1" x14ac:dyDescent="0.25">
      <c r="B90" s="5"/>
      <c r="C90" s="5"/>
      <c r="D90" s="5"/>
      <c r="E90" s="5"/>
      <c r="F90" s="5"/>
      <c r="G90" s="5"/>
      <c r="H90" s="5"/>
      <c r="I90" s="5"/>
      <c r="J90" s="79"/>
      <c r="L90" s="5"/>
      <c r="M90" s="5"/>
      <c r="N90" s="5"/>
      <c r="O90" s="5"/>
      <c r="P90" s="5" t="s">
        <v>312</v>
      </c>
      <c r="Q90" s="5"/>
      <c r="R90" s="5"/>
      <c r="S90" s="5"/>
    </row>
    <row r="91" spans="2:19" ht="30" customHeight="1" x14ac:dyDescent="0.25">
      <c r="B91" s="5"/>
      <c r="C91" s="5"/>
      <c r="D91" s="5"/>
      <c r="E91" s="5"/>
      <c r="F91" s="5"/>
      <c r="G91" s="5"/>
      <c r="H91" s="5"/>
      <c r="I91" s="5"/>
      <c r="J91" s="79"/>
      <c r="L91" s="5"/>
      <c r="M91" s="5"/>
      <c r="N91" s="5"/>
      <c r="O91" s="5"/>
      <c r="P91" s="5"/>
      <c r="Q91" s="5"/>
      <c r="R91" s="5"/>
      <c r="S91" s="5"/>
    </row>
    <row r="92" spans="2:19" ht="30" customHeight="1" x14ac:dyDescent="0.25">
      <c r="B92" s="5"/>
      <c r="C92" s="5"/>
      <c r="D92" s="5"/>
      <c r="E92" s="5"/>
      <c r="F92" s="5"/>
      <c r="G92" s="5"/>
      <c r="H92" s="5"/>
      <c r="I92" s="5"/>
      <c r="J92" s="79"/>
      <c r="L92" s="5"/>
      <c r="M92" s="5"/>
      <c r="N92" s="5"/>
      <c r="O92" s="5"/>
      <c r="P92" s="5"/>
      <c r="Q92" s="5"/>
      <c r="R92" s="5"/>
      <c r="S92" s="5"/>
    </row>
    <row r="93" spans="2:19" ht="30" customHeight="1" x14ac:dyDescent="0.25">
      <c r="B93" s="5"/>
      <c r="C93" s="5"/>
      <c r="D93" s="5"/>
      <c r="E93" s="5"/>
      <c r="F93" s="5"/>
      <c r="G93" s="5"/>
      <c r="H93" s="5"/>
      <c r="I93" s="5"/>
      <c r="J93" s="79"/>
      <c r="L93" s="5"/>
      <c r="M93" s="5"/>
      <c r="N93" s="5"/>
      <c r="O93" s="5"/>
      <c r="P93" s="5"/>
      <c r="Q93" s="5"/>
      <c r="R93" s="5"/>
      <c r="S93" s="5"/>
    </row>
    <row r="94" spans="2:19" ht="30" customHeight="1" x14ac:dyDescent="0.25">
      <c r="B94" s="5"/>
      <c r="C94" s="5"/>
      <c r="D94" s="5"/>
      <c r="E94" s="5"/>
      <c r="F94" s="5"/>
      <c r="G94" s="5"/>
      <c r="H94" s="5"/>
      <c r="I94" s="5"/>
      <c r="J94" s="79"/>
      <c r="L94" s="5"/>
      <c r="M94" s="5"/>
      <c r="N94" s="5"/>
      <c r="O94" s="5"/>
      <c r="P94" s="5"/>
      <c r="Q94" s="5"/>
      <c r="R94" s="5"/>
      <c r="S94" s="5"/>
    </row>
    <row r="95" spans="2:19" ht="30" customHeight="1" x14ac:dyDescent="0.25">
      <c r="B95" s="5"/>
      <c r="C95" s="5"/>
      <c r="D95" s="5"/>
      <c r="E95" s="5"/>
      <c r="F95" s="5"/>
      <c r="G95" s="5"/>
      <c r="H95" s="5"/>
      <c r="I95" s="5"/>
      <c r="J95" s="79"/>
      <c r="L95" s="5"/>
      <c r="M95" s="5"/>
      <c r="N95" s="5"/>
      <c r="O95" s="5"/>
      <c r="P95" s="5"/>
      <c r="Q95" s="5"/>
      <c r="R95" s="5"/>
      <c r="S95" s="5"/>
    </row>
    <row r="96" spans="2:19" ht="30" customHeight="1" x14ac:dyDescent="0.25">
      <c r="B96" s="5"/>
      <c r="C96" s="5"/>
      <c r="D96" s="5"/>
      <c r="E96" s="5"/>
      <c r="F96" s="5"/>
      <c r="G96" s="5"/>
      <c r="H96" s="5"/>
      <c r="I96" s="5"/>
      <c r="J96" s="79"/>
      <c r="L96" s="5"/>
      <c r="M96" s="5"/>
      <c r="N96" s="5"/>
      <c r="O96" s="5"/>
      <c r="P96" s="5"/>
      <c r="Q96" s="5"/>
      <c r="R96" s="5"/>
      <c r="S96" s="5"/>
    </row>
    <row r="97" spans="2:19" ht="30" customHeight="1" x14ac:dyDescent="0.25">
      <c r="B97" s="5"/>
      <c r="C97" s="5"/>
      <c r="D97" s="5"/>
      <c r="E97" s="5"/>
      <c r="F97" s="5"/>
      <c r="G97" s="5"/>
      <c r="H97" s="5"/>
      <c r="I97" s="5"/>
      <c r="J97" s="79"/>
      <c r="L97" s="5"/>
      <c r="M97" s="5"/>
      <c r="N97" s="5"/>
      <c r="O97" s="5"/>
      <c r="P97" s="5"/>
      <c r="Q97" s="5"/>
      <c r="R97" s="5"/>
      <c r="S97" s="5"/>
    </row>
    <row r="98" spans="2:19" ht="30" customHeight="1" x14ac:dyDescent="0.25">
      <c r="B98" s="5"/>
      <c r="C98" s="5"/>
      <c r="D98" s="5"/>
      <c r="E98" s="5"/>
      <c r="F98" s="5"/>
      <c r="G98" s="5"/>
      <c r="H98" s="5"/>
      <c r="I98" s="5"/>
      <c r="J98" s="79"/>
      <c r="L98" s="5"/>
      <c r="M98" s="5"/>
      <c r="N98" s="5"/>
      <c r="O98" s="5"/>
      <c r="P98" s="5"/>
      <c r="Q98" s="5"/>
      <c r="R98" s="5"/>
      <c r="S98" s="5"/>
    </row>
    <row r="99" spans="2:19" ht="30" customHeight="1" x14ac:dyDescent="0.25">
      <c r="B99" s="5"/>
      <c r="C99" s="5"/>
      <c r="D99" s="5"/>
      <c r="E99" s="5"/>
      <c r="F99" s="5"/>
      <c r="G99" s="5"/>
      <c r="H99" s="5"/>
      <c r="I99" s="5"/>
      <c r="J99" s="79"/>
      <c r="L99" s="5"/>
      <c r="M99" s="5"/>
      <c r="N99" s="5"/>
      <c r="O99" s="5"/>
      <c r="P99" s="5"/>
      <c r="Q99" s="5"/>
      <c r="R99" s="5"/>
      <c r="S99" s="5"/>
    </row>
    <row r="100" spans="2:19" ht="30" customHeight="1" x14ac:dyDescent="0.25">
      <c r="B100" s="5"/>
      <c r="C100" s="5"/>
      <c r="D100" s="5"/>
      <c r="E100" s="5"/>
      <c r="F100" s="5"/>
      <c r="G100" s="5"/>
      <c r="H100" s="5"/>
      <c r="I100" s="5"/>
      <c r="J100" s="79"/>
      <c r="L100" s="5"/>
      <c r="M100" s="5"/>
      <c r="N100" s="5"/>
      <c r="O100" s="5"/>
      <c r="P100" s="5"/>
      <c r="Q100" s="5"/>
      <c r="R100" s="5"/>
      <c r="S100" s="5"/>
    </row>
    <row r="101" spans="2:19" ht="30" customHeight="1" x14ac:dyDescent="0.25">
      <c r="B101" s="5"/>
      <c r="C101" s="5"/>
      <c r="D101" s="5"/>
      <c r="E101" s="5"/>
      <c r="F101" s="5"/>
      <c r="G101" s="5"/>
      <c r="H101" s="5"/>
      <c r="I101" s="5"/>
      <c r="J101" s="79"/>
      <c r="L101" s="5"/>
      <c r="M101" s="5"/>
      <c r="N101" s="5"/>
      <c r="O101" s="5"/>
      <c r="P101" s="5"/>
      <c r="Q101" s="5"/>
      <c r="R101" s="5"/>
      <c r="S101" s="5"/>
    </row>
    <row r="102" spans="2:19" ht="30" customHeight="1" x14ac:dyDescent="0.25">
      <c r="B102" s="5"/>
      <c r="C102" s="5"/>
      <c r="D102" s="5"/>
      <c r="E102" s="5"/>
      <c r="F102" s="5"/>
      <c r="G102" s="5"/>
      <c r="H102" s="5"/>
      <c r="I102" s="5"/>
      <c r="J102" s="79"/>
      <c r="L102" s="5"/>
      <c r="M102" s="5"/>
      <c r="N102" s="5"/>
      <c r="O102" s="5"/>
      <c r="P102" s="5"/>
      <c r="Q102" s="5"/>
      <c r="R102" s="5"/>
      <c r="S102" s="5"/>
    </row>
    <row r="103" spans="2:19" ht="30" customHeight="1" x14ac:dyDescent="0.25">
      <c r="B103" s="5"/>
      <c r="C103" s="5"/>
      <c r="D103" s="5"/>
      <c r="E103" s="5"/>
      <c r="F103" s="5"/>
      <c r="G103" s="5"/>
      <c r="H103" s="5"/>
      <c r="I103" s="5"/>
      <c r="J103" s="79"/>
      <c r="L103" s="5"/>
      <c r="M103" s="5"/>
      <c r="N103" s="5"/>
      <c r="O103" s="5"/>
      <c r="P103" s="5"/>
      <c r="Q103" s="5"/>
      <c r="R103" s="5"/>
      <c r="S103" s="5"/>
    </row>
    <row r="104" spans="2:19" ht="30" customHeight="1" x14ac:dyDescent="0.25">
      <c r="B104" s="5"/>
      <c r="C104" s="5"/>
      <c r="D104" s="5"/>
      <c r="E104" s="5"/>
      <c r="F104" s="5"/>
      <c r="G104" s="5"/>
      <c r="H104" s="5"/>
      <c r="I104" s="5"/>
      <c r="J104" s="79"/>
      <c r="L104" s="5"/>
      <c r="M104" s="5"/>
      <c r="N104" s="5"/>
      <c r="O104" s="5"/>
      <c r="P104" s="5"/>
      <c r="Q104" s="5"/>
      <c r="R104" s="5"/>
      <c r="S104" s="5"/>
    </row>
    <row r="105" spans="2:19" ht="30" customHeight="1" x14ac:dyDescent="0.25">
      <c r="B105" s="5"/>
      <c r="C105" s="5"/>
      <c r="D105" s="5"/>
      <c r="E105" s="5"/>
      <c r="F105" s="5"/>
      <c r="G105" s="5"/>
      <c r="H105" s="5"/>
      <c r="I105" s="5"/>
      <c r="J105" s="79"/>
      <c r="L105" s="5"/>
      <c r="M105" s="5"/>
      <c r="N105" s="5"/>
      <c r="O105" s="5"/>
      <c r="P105" s="5"/>
      <c r="Q105" s="5"/>
      <c r="R105" s="5"/>
      <c r="S105" s="5"/>
    </row>
    <row r="106" spans="2:19" ht="30" customHeight="1" x14ac:dyDescent="0.25">
      <c r="B106" s="5"/>
      <c r="C106" s="5"/>
      <c r="D106" s="5"/>
      <c r="E106" s="5"/>
      <c r="F106" s="5"/>
      <c r="G106" s="5"/>
      <c r="H106" s="5"/>
      <c r="I106" s="5"/>
      <c r="J106" s="79"/>
      <c r="L106" s="5"/>
      <c r="M106" s="5"/>
      <c r="N106" s="5"/>
      <c r="O106" s="5"/>
      <c r="P106" s="5"/>
      <c r="Q106" s="5"/>
      <c r="R106" s="5"/>
      <c r="S106" s="5"/>
    </row>
    <row r="107" spans="2:19" ht="30" customHeight="1" x14ac:dyDescent="0.25">
      <c r="B107" s="5"/>
      <c r="C107" s="5"/>
      <c r="D107" s="5"/>
      <c r="E107" s="5"/>
      <c r="F107" s="5"/>
      <c r="G107" s="5"/>
      <c r="H107" s="5"/>
      <c r="I107" s="5"/>
      <c r="J107" s="79"/>
      <c r="L107" s="5"/>
      <c r="M107" s="5"/>
      <c r="N107" s="5"/>
      <c r="O107" s="5"/>
      <c r="P107" s="5"/>
      <c r="Q107" s="5"/>
      <c r="R107" s="5"/>
      <c r="S107" s="5"/>
    </row>
    <row r="108" spans="2:19" ht="30" customHeight="1" x14ac:dyDescent="0.25">
      <c r="B108" s="5"/>
      <c r="C108" s="5"/>
      <c r="D108" s="5"/>
      <c r="E108" s="5"/>
      <c r="F108" s="5"/>
      <c r="G108" s="5"/>
      <c r="H108" s="5"/>
      <c r="I108" s="5"/>
      <c r="J108" s="79"/>
      <c r="L108" s="5"/>
      <c r="M108" s="5"/>
      <c r="N108" s="5"/>
      <c r="O108" s="5"/>
      <c r="P108" s="5"/>
      <c r="Q108" s="5"/>
      <c r="R108" s="5"/>
      <c r="S108" s="5"/>
    </row>
    <row r="109" spans="2:19" ht="30" customHeight="1" x14ac:dyDescent="0.25">
      <c r="B109" s="5"/>
      <c r="C109" s="5"/>
      <c r="D109" s="5"/>
      <c r="E109" s="5"/>
      <c r="F109" s="5"/>
      <c r="G109" s="5"/>
      <c r="H109" s="5"/>
      <c r="I109" s="5"/>
      <c r="J109" s="79"/>
      <c r="L109" s="5"/>
      <c r="M109" s="5"/>
      <c r="N109" s="5"/>
      <c r="O109" s="5"/>
      <c r="P109" s="5"/>
      <c r="Q109" s="5"/>
      <c r="R109" s="5"/>
      <c r="S109" s="5"/>
    </row>
    <row r="110" spans="2:19" ht="30" customHeight="1" x14ac:dyDescent="0.25">
      <c r="B110" s="5"/>
      <c r="C110" s="5"/>
      <c r="D110" s="5"/>
      <c r="E110" s="5"/>
      <c r="F110" s="5"/>
      <c r="G110" s="5"/>
      <c r="H110" s="5"/>
      <c r="I110" s="5"/>
      <c r="J110" s="79"/>
      <c r="L110" s="5"/>
      <c r="M110" s="5"/>
      <c r="N110" s="5"/>
      <c r="O110" s="5"/>
      <c r="P110" s="5"/>
      <c r="Q110" s="5"/>
      <c r="R110" s="5"/>
      <c r="S110" s="5"/>
    </row>
    <row r="111" spans="2:19" ht="30" customHeight="1" x14ac:dyDescent="0.25">
      <c r="B111" s="5"/>
      <c r="C111" s="5"/>
      <c r="D111" s="5"/>
      <c r="E111" s="5"/>
      <c r="F111" s="5"/>
      <c r="G111" s="5"/>
      <c r="H111" s="5"/>
      <c r="I111" s="5"/>
      <c r="J111" s="79"/>
      <c r="L111" s="5"/>
      <c r="M111" s="5"/>
      <c r="N111" s="5"/>
      <c r="O111" s="5"/>
      <c r="P111" s="5"/>
      <c r="Q111" s="5"/>
      <c r="R111" s="5"/>
      <c r="S111" s="5"/>
    </row>
    <row r="112" spans="2:19" ht="30" customHeight="1" x14ac:dyDescent="0.25">
      <c r="B112" s="5"/>
      <c r="C112" s="5"/>
      <c r="D112" s="5"/>
      <c r="E112" s="5"/>
      <c r="F112" s="5"/>
      <c r="G112" s="5"/>
      <c r="H112" s="5"/>
      <c r="I112" s="5"/>
      <c r="J112" s="79"/>
      <c r="L112" s="5"/>
      <c r="M112" s="5"/>
      <c r="N112" s="5"/>
      <c r="O112" s="5"/>
      <c r="P112" s="5"/>
      <c r="Q112" s="5"/>
      <c r="R112" s="5"/>
      <c r="S112" s="5"/>
    </row>
    <row r="113" spans="2:19" ht="30" customHeight="1" x14ac:dyDescent="0.25">
      <c r="B113" s="5"/>
      <c r="C113" s="5"/>
      <c r="D113" s="5"/>
      <c r="E113" s="5"/>
      <c r="F113" s="5"/>
      <c r="G113" s="5"/>
      <c r="H113" s="5"/>
      <c r="I113" s="5"/>
      <c r="J113" s="79"/>
      <c r="L113" s="5"/>
      <c r="M113" s="5"/>
      <c r="N113" s="5"/>
      <c r="O113" s="5"/>
      <c r="P113" s="5"/>
      <c r="Q113" s="5"/>
      <c r="R113" s="5"/>
      <c r="S113" s="5"/>
    </row>
    <row r="114" spans="2:19" ht="30" customHeight="1" x14ac:dyDescent="0.25">
      <c r="B114" s="5"/>
      <c r="C114" s="5"/>
      <c r="D114" s="5"/>
      <c r="E114" s="5"/>
      <c r="F114" s="5"/>
      <c r="G114" s="5"/>
      <c r="H114" s="5"/>
      <c r="I114" s="5"/>
      <c r="J114" s="79"/>
      <c r="L114" s="5"/>
      <c r="M114" s="5"/>
      <c r="N114" s="5"/>
      <c r="O114" s="5"/>
      <c r="P114" s="5"/>
      <c r="Q114" s="5"/>
      <c r="R114" s="5"/>
      <c r="S114" s="5"/>
    </row>
    <row r="115" spans="2:19" ht="30" customHeight="1" x14ac:dyDescent="0.25">
      <c r="B115" s="5"/>
      <c r="C115" s="5"/>
      <c r="D115" s="5"/>
      <c r="E115" s="5"/>
      <c r="F115" s="5"/>
      <c r="G115" s="5"/>
      <c r="H115" s="5"/>
      <c r="I115" s="5"/>
      <c r="J115" s="79"/>
      <c r="L115" s="5"/>
      <c r="M115" s="5"/>
      <c r="N115" s="5"/>
      <c r="O115" s="5"/>
      <c r="P115" s="5"/>
      <c r="Q115" s="5"/>
      <c r="R115" s="5"/>
      <c r="S115" s="5"/>
    </row>
    <row r="116" spans="2:19" ht="30" customHeight="1" x14ac:dyDescent="0.25">
      <c r="B116" s="5"/>
      <c r="C116" s="5"/>
      <c r="D116" s="5"/>
      <c r="E116" s="5"/>
      <c r="F116" s="5"/>
      <c r="G116" s="5"/>
      <c r="H116" s="5"/>
      <c r="I116" s="5"/>
      <c r="J116" s="79"/>
      <c r="L116" s="5"/>
      <c r="M116" s="5"/>
      <c r="N116" s="5"/>
      <c r="O116" s="5"/>
      <c r="P116" s="5"/>
      <c r="Q116" s="5"/>
      <c r="R116" s="5"/>
      <c r="S116" s="5"/>
    </row>
    <row r="117" spans="2:19" ht="30" customHeight="1" x14ac:dyDescent="0.25">
      <c r="B117" s="5"/>
      <c r="C117" s="5"/>
      <c r="D117" s="5"/>
      <c r="E117" s="5"/>
      <c r="F117" s="5"/>
      <c r="G117" s="5"/>
      <c r="H117" s="5"/>
      <c r="I117" s="5"/>
      <c r="J117" s="79"/>
      <c r="L117" s="5"/>
      <c r="M117" s="5"/>
      <c r="N117" s="5"/>
      <c r="O117" s="5"/>
      <c r="P117" s="5"/>
      <c r="Q117" s="5"/>
      <c r="R117" s="5"/>
      <c r="S117" s="5"/>
    </row>
    <row r="118" spans="2:19" ht="30" customHeight="1" x14ac:dyDescent="0.25">
      <c r="B118" s="5"/>
      <c r="C118" s="5"/>
      <c r="D118" s="5"/>
      <c r="E118" s="5"/>
      <c r="F118" s="5"/>
      <c r="G118" s="5"/>
      <c r="H118" s="5"/>
      <c r="I118" s="5"/>
      <c r="J118" s="79"/>
      <c r="L118" s="5"/>
      <c r="M118" s="5"/>
      <c r="N118" s="5"/>
      <c r="O118" s="5"/>
      <c r="P118" s="5"/>
      <c r="Q118" s="5"/>
      <c r="R118" s="5"/>
      <c r="S118" s="5"/>
    </row>
    <row r="119" spans="2:19" ht="30" customHeight="1" x14ac:dyDescent="0.25">
      <c r="B119" s="5"/>
      <c r="C119" s="5"/>
      <c r="D119" s="5"/>
      <c r="E119" s="5"/>
      <c r="F119" s="5"/>
      <c r="G119" s="5"/>
      <c r="H119" s="5"/>
      <c r="I119" s="5"/>
      <c r="J119" s="79"/>
      <c r="L119" s="5"/>
      <c r="M119" s="5"/>
      <c r="N119" s="5"/>
      <c r="O119" s="5"/>
      <c r="P119" s="5"/>
      <c r="Q119" s="5"/>
      <c r="R119" s="5"/>
      <c r="S119" s="5"/>
    </row>
    <row r="120" spans="2:19" ht="30" customHeight="1" x14ac:dyDescent="0.25">
      <c r="B120" s="5"/>
      <c r="C120" s="5"/>
      <c r="D120" s="5"/>
      <c r="E120" s="5"/>
      <c r="F120" s="5"/>
      <c r="G120" s="5"/>
      <c r="H120" s="5"/>
      <c r="I120" s="5"/>
      <c r="J120" s="79"/>
      <c r="L120" s="5"/>
      <c r="M120" s="5"/>
      <c r="N120" s="5"/>
      <c r="O120" s="5"/>
      <c r="P120" s="5"/>
      <c r="Q120" s="5"/>
      <c r="R120" s="5"/>
      <c r="S120" s="5"/>
    </row>
    <row r="121" spans="2:19" ht="30" customHeight="1" x14ac:dyDescent="0.25">
      <c r="B121" s="5"/>
      <c r="C121" s="5"/>
      <c r="D121" s="5"/>
      <c r="E121" s="5"/>
      <c r="F121" s="5"/>
      <c r="G121" s="5"/>
      <c r="H121" s="5"/>
      <c r="I121" s="5"/>
      <c r="J121" s="79"/>
      <c r="L121" s="5"/>
      <c r="M121" s="5"/>
      <c r="N121" s="5"/>
      <c r="O121" s="5"/>
      <c r="P121" s="5"/>
      <c r="Q121" s="5"/>
      <c r="R121" s="5"/>
      <c r="S121" s="5"/>
    </row>
    <row r="122" spans="2:19" ht="30" customHeight="1" x14ac:dyDescent="0.25">
      <c r="B122" s="5"/>
      <c r="C122" s="5"/>
      <c r="D122" s="5"/>
      <c r="E122" s="5"/>
      <c r="F122" s="5"/>
      <c r="G122" s="5"/>
      <c r="H122" s="5"/>
      <c r="I122" s="5"/>
      <c r="J122" s="79"/>
      <c r="L122" s="5"/>
      <c r="M122" s="5"/>
      <c r="N122" s="5"/>
      <c r="O122" s="5"/>
      <c r="P122" s="5"/>
      <c r="Q122" s="5"/>
      <c r="R122" s="5"/>
      <c r="S122" s="5"/>
    </row>
    <row r="123" spans="2:19" ht="30" customHeight="1" x14ac:dyDescent="0.25">
      <c r="B123" s="5"/>
      <c r="C123" s="5"/>
      <c r="D123" s="5"/>
      <c r="E123" s="5"/>
      <c r="F123" s="5"/>
      <c r="G123" s="5"/>
      <c r="H123" s="5"/>
      <c r="I123" s="5"/>
      <c r="J123" s="79"/>
      <c r="L123" s="5"/>
      <c r="M123" s="5"/>
      <c r="N123" s="5"/>
      <c r="O123" s="5"/>
      <c r="P123" s="5"/>
      <c r="Q123" s="5"/>
      <c r="R123" s="5"/>
      <c r="S123" s="5"/>
    </row>
    <row r="124" spans="2:19" ht="30" customHeight="1" x14ac:dyDescent="0.25">
      <c r="B124" s="5"/>
      <c r="C124" s="5"/>
      <c r="D124" s="5"/>
      <c r="E124" s="5"/>
      <c r="F124" s="5"/>
      <c r="G124" s="5"/>
      <c r="H124" s="5"/>
      <c r="I124" s="5"/>
      <c r="J124" s="79"/>
      <c r="L124" s="5"/>
      <c r="M124" s="5"/>
      <c r="N124" s="5"/>
      <c r="O124" s="5"/>
      <c r="P124" s="5"/>
      <c r="Q124" s="5"/>
      <c r="R124" s="5"/>
      <c r="S124" s="5"/>
    </row>
    <row r="125" spans="2:19" ht="30" customHeight="1" x14ac:dyDescent="0.25">
      <c r="B125" s="5"/>
      <c r="C125" s="5"/>
      <c r="D125" s="5"/>
      <c r="E125" s="5"/>
      <c r="F125" s="5"/>
      <c r="G125" s="5"/>
      <c r="H125" s="5"/>
      <c r="I125" s="5"/>
      <c r="J125" s="79"/>
      <c r="L125" s="5"/>
      <c r="M125" s="5"/>
      <c r="N125" s="5"/>
      <c r="O125" s="5"/>
      <c r="P125" s="5"/>
      <c r="Q125" s="5"/>
      <c r="R125" s="5"/>
      <c r="S125" s="5"/>
    </row>
    <row r="126" spans="2:19" ht="30" customHeight="1" x14ac:dyDescent="0.25">
      <c r="B126" s="5"/>
      <c r="C126" s="5"/>
      <c r="D126" s="5"/>
      <c r="E126" s="5"/>
      <c r="F126" s="5"/>
      <c r="G126" s="5"/>
      <c r="H126" s="5"/>
      <c r="I126" s="5"/>
      <c r="J126" s="79"/>
      <c r="L126" s="5"/>
      <c r="M126" s="5"/>
      <c r="N126" s="5"/>
      <c r="O126" s="5"/>
      <c r="P126" s="5"/>
      <c r="Q126" s="5"/>
      <c r="R126" s="5"/>
      <c r="S126" s="5"/>
    </row>
    <row r="127" spans="2:19" ht="30" customHeight="1" x14ac:dyDescent="0.25">
      <c r="B127" s="5"/>
      <c r="C127" s="5"/>
      <c r="D127" s="5"/>
      <c r="E127" s="5"/>
      <c r="F127" s="5"/>
      <c r="G127" s="5"/>
      <c r="H127" s="5"/>
      <c r="I127" s="5"/>
      <c r="J127" s="79"/>
      <c r="L127" s="5"/>
      <c r="M127" s="5"/>
      <c r="N127" s="5"/>
      <c r="O127" s="5"/>
      <c r="P127" s="5"/>
      <c r="Q127" s="5"/>
      <c r="R127" s="5"/>
      <c r="S127" s="5"/>
    </row>
    <row r="128" spans="2:19" ht="30" customHeight="1" x14ac:dyDescent="0.25">
      <c r="B128" s="5"/>
      <c r="C128" s="5"/>
      <c r="D128" s="5"/>
      <c r="E128" s="5"/>
      <c r="F128" s="5"/>
      <c r="G128" s="5"/>
      <c r="H128" s="5"/>
      <c r="I128" s="5"/>
      <c r="J128" s="79"/>
      <c r="L128" s="5"/>
      <c r="M128" s="5"/>
      <c r="N128" s="5"/>
      <c r="O128" s="5"/>
      <c r="P128" s="5"/>
      <c r="Q128" s="5"/>
      <c r="R128" s="5"/>
      <c r="S128" s="5"/>
    </row>
    <row r="129" spans="2:19" ht="30" customHeight="1" x14ac:dyDescent="0.25">
      <c r="B129" s="5"/>
      <c r="C129" s="5"/>
      <c r="D129" s="5"/>
      <c r="E129" s="5"/>
      <c r="F129" s="5"/>
      <c r="G129" s="5"/>
      <c r="H129" s="5"/>
      <c r="I129" s="5"/>
      <c r="J129" s="79"/>
      <c r="L129" s="5"/>
      <c r="M129" s="5"/>
      <c r="N129" s="5"/>
      <c r="O129" s="5"/>
      <c r="P129" s="5"/>
      <c r="Q129" s="5"/>
      <c r="R129" s="5"/>
      <c r="S129" s="5"/>
    </row>
    <row r="130" spans="2:19" ht="30" customHeight="1" x14ac:dyDescent="0.25">
      <c r="B130" s="5"/>
      <c r="C130" s="5"/>
      <c r="D130" s="5"/>
      <c r="E130" s="5"/>
      <c r="F130" s="5"/>
      <c r="G130" s="5"/>
      <c r="H130" s="5"/>
      <c r="I130" s="5"/>
      <c r="J130" s="79"/>
      <c r="L130" s="5"/>
      <c r="M130" s="5"/>
      <c r="N130" s="5"/>
      <c r="O130" s="5"/>
      <c r="P130" s="5"/>
      <c r="Q130" s="5"/>
      <c r="R130" s="5"/>
      <c r="S130" s="5"/>
    </row>
    <row r="131" spans="2:19" ht="30" customHeight="1" x14ac:dyDescent="0.25">
      <c r="B131" s="5"/>
      <c r="C131" s="5"/>
      <c r="D131" s="5"/>
      <c r="E131" s="5"/>
      <c r="F131" s="5"/>
      <c r="G131" s="5"/>
      <c r="H131" s="5"/>
      <c r="I131" s="5"/>
      <c r="J131" s="79"/>
      <c r="L131" s="5"/>
      <c r="M131" s="5"/>
      <c r="N131" s="5"/>
      <c r="O131" s="5"/>
      <c r="P131" s="5"/>
      <c r="Q131" s="5"/>
      <c r="R131" s="5"/>
      <c r="S131" s="5"/>
    </row>
    <row r="132" spans="2:19" ht="30" customHeight="1" x14ac:dyDescent="0.25">
      <c r="B132" s="5"/>
      <c r="C132" s="5"/>
      <c r="D132" s="5"/>
      <c r="E132" s="5"/>
      <c r="F132" s="5"/>
      <c r="G132" s="5"/>
      <c r="H132" s="5"/>
      <c r="I132" s="5"/>
      <c r="J132" s="79"/>
      <c r="L132" s="5"/>
      <c r="M132" s="5"/>
      <c r="N132" s="5"/>
      <c r="O132" s="5"/>
      <c r="P132" s="5"/>
      <c r="Q132" s="5"/>
      <c r="R132" s="5"/>
      <c r="S132" s="5"/>
    </row>
    <row r="133" spans="2:19" ht="30" customHeight="1" x14ac:dyDescent="0.25">
      <c r="B133" s="5"/>
      <c r="C133" s="5"/>
      <c r="D133" s="5"/>
      <c r="E133" s="5"/>
      <c r="F133" s="5"/>
      <c r="G133" s="5"/>
      <c r="H133" s="5"/>
      <c r="I133" s="5"/>
      <c r="J133" s="79"/>
      <c r="L133" s="5"/>
      <c r="M133" s="5"/>
      <c r="N133" s="5"/>
      <c r="O133" s="5"/>
      <c r="P133" s="5"/>
      <c r="Q133" s="5"/>
      <c r="R133" s="5"/>
      <c r="S133" s="5"/>
    </row>
    <row r="134" spans="2:19" ht="30" customHeight="1" x14ac:dyDescent="0.25">
      <c r="B134" s="5"/>
      <c r="C134" s="5"/>
      <c r="D134" s="5"/>
      <c r="E134" s="5"/>
      <c r="F134" s="5"/>
      <c r="G134" s="5"/>
      <c r="H134" s="5"/>
      <c r="I134" s="5"/>
      <c r="J134" s="79"/>
      <c r="L134" s="5"/>
      <c r="M134" s="5"/>
      <c r="N134" s="5"/>
      <c r="O134" s="5"/>
      <c r="P134" s="5"/>
      <c r="Q134" s="5"/>
      <c r="R134" s="5"/>
      <c r="S134" s="5"/>
    </row>
    <row r="135" spans="2:19" ht="30" customHeight="1" x14ac:dyDescent="0.25">
      <c r="B135" s="5"/>
      <c r="C135" s="5"/>
      <c r="D135" s="5"/>
      <c r="E135" s="5"/>
      <c r="F135" s="5"/>
      <c r="G135" s="5"/>
      <c r="H135" s="5"/>
      <c r="I135" s="5"/>
      <c r="J135" s="79"/>
      <c r="L135" s="5"/>
      <c r="M135" s="5"/>
      <c r="N135" s="5"/>
      <c r="O135" s="5"/>
      <c r="P135" s="5"/>
      <c r="Q135" s="5"/>
      <c r="R135" s="5"/>
      <c r="S135" s="5"/>
    </row>
    <row r="136" spans="2:19" ht="30" customHeight="1" x14ac:dyDescent="0.25">
      <c r="B136" s="5"/>
      <c r="C136" s="5"/>
      <c r="D136" s="5"/>
      <c r="E136" s="5"/>
      <c r="F136" s="5"/>
      <c r="G136" s="5"/>
      <c r="H136" s="5"/>
      <c r="I136" s="5"/>
      <c r="J136" s="79"/>
      <c r="L136" s="5"/>
      <c r="M136" s="5"/>
      <c r="N136" s="5"/>
      <c r="O136" s="5"/>
      <c r="P136" s="5"/>
      <c r="Q136" s="5"/>
      <c r="R136" s="5"/>
      <c r="S136" s="5"/>
    </row>
    <row r="137" spans="2:19" ht="30" customHeight="1" x14ac:dyDescent="0.25">
      <c r="B137" s="5"/>
      <c r="C137" s="5"/>
      <c r="D137" s="5"/>
      <c r="E137" s="5"/>
      <c r="F137" s="5"/>
      <c r="G137" s="5"/>
      <c r="H137" s="5"/>
      <c r="I137" s="5"/>
      <c r="J137" s="79"/>
      <c r="L137" s="5"/>
      <c r="M137" s="5"/>
      <c r="N137" s="5"/>
      <c r="O137" s="5"/>
      <c r="P137" s="5"/>
      <c r="Q137" s="5"/>
      <c r="R137" s="5"/>
      <c r="S137" s="5"/>
    </row>
    <row r="138" spans="2:19" ht="30" customHeight="1" x14ac:dyDescent="0.25">
      <c r="B138" s="5"/>
      <c r="C138" s="5"/>
      <c r="D138" s="5"/>
      <c r="E138" s="5"/>
      <c r="F138" s="5"/>
      <c r="G138" s="5"/>
      <c r="H138" s="5"/>
      <c r="I138" s="5"/>
      <c r="J138" s="79"/>
      <c r="L138" s="5"/>
      <c r="M138" s="5"/>
      <c r="N138" s="5"/>
      <c r="O138" s="5"/>
      <c r="P138" s="5"/>
      <c r="Q138" s="5"/>
      <c r="R138" s="5"/>
      <c r="S138" s="5"/>
    </row>
    <row r="139" spans="2:19" ht="30" customHeight="1" x14ac:dyDescent="0.25">
      <c r="B139" s="5"/>
      <c r="C139" s="5"/>
      <c r="D139" s="5"/>
      <c r="E139" s="5"/>
      <c r="F139" s="5"/>
      <c r="G139" s="5"/>
      <c r="H139" s="5"/>
      <c r="I139" s="5"/>
      <c r="J139" s="79"/>
      <c r="L139" s="5"/>
      <c r="M139" s="5"/>
      <c r="N139" s="5"/>
      <c r="O139" s="5"/>
      <c r="P139" s="5"/>
      <c r="Q139" s="5"/>
      <c r="R139" s="5"/>
      <c r="S139" s="5"/>
    </row>
    <row r="140" spans="2:19" ht="30" customHeight="1" x14ac:dyDescent="0.25">
      <c r="B140" s="5"/>
      <c r="C140" s="5"/>
      <c r="D140" s="5"/>
      <c r="E140" s="5"/>
      <c r="F140" s="5"/>
      <c r="G140" s="5"/>
      <c r="H140" s="5"/>
      <c r="I140" s="5"/>
      <c r="J140" s="79"/>
      <c r="L140" s="5"/>
      <c r="M140" s="5"/>
      <c r="N140" s="5"/>
      <c r="O140" s="5"/>
      <c r="P140" s="5"/>
      <c r="Q140" s="5"/>
      <c r="R140" s="5"/>
      <c r="S140" s="5"/>
    </row>
    <row r="141" spans="2:19" ht="30" customHeight="1" x14ac:dyDescent="0.25">
      <c r="B141" s="5"/>
      <c r="C141" s="5"/>
      <c r="D141" s="5"/>
      <c r="E141" s="5"/>
      <c r="F141" s="5"/>
      <c r="G141" s="5"/>
      <c r="H141" s="5"/>
      <c r="I141" s="5"/>
      <c r="J141" s="79"/>
      <c r="L141" s="5"/>
      <c r="M141" s="5"/>
      <c r="N141" s="5"/>
      <c r="O141" s="5"/>
      <c r="P141" s="5"/>
      <c r="Q141" s="5"/>
      <c r="R141" s="5"/>
      <c r="S141" s="5"/>
    </row>
    <row r="142" spans="2:19" ht="30" customHeight="1" x14ac:dyDescent="0.25">
      <c r="B142" s="5"/>
      <c r="C142" s="5"/>
      <c r="D142" s="5"/>
      <c r="E142" s="5"/>
      <c r="F142" s="5"/>
      <c r="G142" s="5"/>
      <c r="H142" s="5"/>
      <c r="I142" s="5"/>
      <c r="J142" s="79"/>
      <c r="L142" s="5"/>
      <c r="M142" s="5"/>
      <c r="N142" s="5"/>
      <c r="O142" s="5"/>
      <c r="P142" s="5"/>
      <c r="Q142" s="5"/>
      <c r="R142" s="5"/>
      <c r="S142" s="5"/>
    </row>
    <row r="143" spans="2:19" ht="30" customHeight="1" x14ac:dyDescent="0.25">
      <c r="B143" s="5"/>
      <c r="C143" s="5"/>
      <c r="D143" s="5"/>
      <c r="E143" s="5"/>
      <c r="F143" s="5"/>
      <c r="G143" s="5"/>
      <c r="H143" s="5"/>
      <c r="I143" s="5"/>
      <c r="J143" s="79"/>
      <c r="L143" s="5"/>
      <c r="M143" s="5"/>
      <c r="N143" s="5"/>
      <c r="O143" s="5"/>
      <c r="P143" s="5"/>
      <c r="Q143" s="5"/>
      <c r="R143" s="5"/>
      <c r="S143" s="5"/>
    </row>
    <row r="144" spans="2:19" ht="30" customHeight="1" x14ac:dyDescent="0.25">
      <c r="B144" s="5"/>
      <c r="C144" s="5"/>
      <c r="D144" s="5"/>
      <c r="E144" s="5"/>
      <c r="F144" s="5"/>
      <c r="G144" s="5"/>
      <c r="H144" s="5"/>
      <c r="I144" s="5"/>
      <c r="J144" s="79"/>
      <c r="L144" s="5"/>
      <c r="M144" s="5"/>
      <c r="N144" s="5"/>
      <c r="O144" s="5"/>
      <c r="P144" s="5"/>
      <c r="Q144" s="5"/>
      <c r="R144" s="5"/>
      <c r="S144" s="5"/>
    </row>
    <row r="145" spans="2:19" ht="30" customHeight="1" x14ac:dyDescent="0.25">
      <c r="B145" s="5"/>
      <c r="C145" s="5"/>
      <c r="D145" s="5"/>
      <c r="E145" s="5"/>
      <c r="F145" s="5"/>
      <c r="G145" s="5"/>
      <c r="H145" s="5"/>
      <c r="I145" s="5"/>
      <c r="J145" s="79"/>
      <c r="L145" s="5"/>
      <c r="M145" s="5"/>
      <c r="N145" s="5"/>
      <c r="O145" s="5"/>
      <c r="P145" s="5"/>
      <c r="Q145" s="5"/>
      <c r="R145" s="5"/>
      <c r="S145" s="5"/>
    </row>
    <row r="146" spans="2:19" ht="30" customHeight="1" x14ac:dyDescent="0.25">
      <c r="B146" s="5"/>
      <c r="C146" s="5"/>
      <c r="D146" s="5"/>
      <c r="E146" s="5"/>
      <c r="F146" s="5"/>
      <c r="G146" s="5"/>
      <c r="H146" s="5"/>
      <c r="I146" s="5"/>
      <c r="J146" s="79"/>
      <c r="L146" s="5"/>
      <c r="M146" s="5"/>
      <c r="N146" s="5"/>
      <c r="O146" s="5"/>
      <c r="P146" s="5"/>
      <c r="Q146" s="5"/>
      <c r="R146" s="5"/>
      <c r="S146" s="5"/>
    </row>
    <row r="147" spans="2:19" ht="30" customHeight="1" x14ac:dyDescent="0.25">
      <c r="B147" s="5"/>
      <c r="C147" s="5"/>
      <c r="D147" s="5"/>
      <c r="E147" s="5"/>
      <c r="F147" s="5"/>
      <c r="G147" s="5"/>
      <c r="H147" s="5"/>
      <c r="I147" s="5"/>
      <c r="J147" s="79"/>
      <c r="L147" s="5"/>
      <c r="M147" s="5"/>
      <c r="N147" s="5"/>
      <c r="O147" s="5"/>
      <c r="P147" s="5"/>
      <c r="Q147" s="5"/>
      <c r="R147" s="5"/>
      <c r="S147" s="5"/>
    </row>
    <row r="148" spans="2:19" ht="30" customHeight="1" x14ac:dyDescent="0.25">
      <c r="B148" s="5"/>
      <c r="C148" s="5"/>
      <c r="D148" s="5"/>
      <c r="E148" s="5"/>
      <c r="F148" s="5"/>
      <c r="G148" s="5"/>
      <c r="H148" s="5"/>
      <c r="I148" s="5"/>
      <c r="J148" s="79"/>
      <c r="L148" s="5"/>
      <c r="M148" s="5"/>
      <c r="N148" s="5"/>
      <c r="O148" s="5"/>
      <c r="P148" s="5"/>
      <c r="Q148" s="5"/>
      <c r="R148" s="5"/>
      <c r="S148" s="5"/>
    </row>
    <row r="149" spans="2:19" ht="30" customHeight="1" x14ac:dyDescent="0.25">
      <c r="B149" s="5"/>
      <c r="C149" s="5"/>
      <c r="D149" s="5"/>
      <c r="E149" s="5"/>
      <c r="F149" s="5"/>
      <c r="G149" s="5"/>
      <c r="H149" s="5"/>
      <c r="I149" s="5"/>
      <c r="J149" s="79"/>
      <c r="L149" s="5"/>
      <c r="M149" s="5"/>
      <c r="N149" s="5"/>
      <c r="O149" s="5"/>
      <c r="P149" s="5"/>
      <c r="Q149" s="5"/>
      <c r="R149" s="5"/>
      <c r="S149" s="5"/>
    </row>
    <row r="150" spans="2:19" ht="30" customHeight="1" x14ac:dyDescent="0.25">
      <c r="B150" s="5"/>
      <c r="C150" s="5"/>
      <c r="D150" s="5"/>
      <c r="E150" s="5"/>
      <c r="F150" s="5"/>
      <c r="G150" s="5"/>
      <c r="H150" s="5"/>
      <c r="I150" s="5"/>
      <c r="J150" s="79"/>
      <c r="L150" s="5"/>
      <c r="M150" s="5"/>
      <c r="N150" s="5"/>
      <c r="O150" s="5"/>
      <c r="P150" s="5"/>
      <c r="Q150" s="5"/>
      <c r="R150" s="5"/>
      <c r="S150" s="5"/>
    </row>
    <row r="151" spans="2:19" ht="30" customHeight="1" x14ac:dyDescent="0.25">
      <c r="B151" s="5"/>
      <c r="C151" s="5"/>
      <c r="D151" s="5"/>
      <c r="E151" s="5"/>
      <c r="F151" s="5"/>
      <c r="G151" s="5"/>
      <c r="H151" s="5"/>
      <c r="I151" s="5"/>
      <c r="J151" s="79"/>
      <c r="L151" s="5"/>
      <c r="M151" s="5"/>
      <c r="N151" s="5"/>
      <c r="O151" s="5"/>
      <c r="P151" s="5"/>
      <c r="Q151" s="5"/>
      <c r="R151" s="5"/>
      <c r="S151" s="5"/>
    </row>
    <row r="152" spans="2:19" ht="30" customHeight="1" x14ac:dyDescent="0.25">
      <c r="B152" s="5"/>
      <c r="C152" s="5"/>
      <c r="D152" s="5"/>
      <c r="E152" s="5"/>
      <c r="F152" s="5"/>
      <c r="G152" s="5"/>
      <c r="H152" s="5"/>
      <c r="I152" s="5"/>
      <c r="J152" s="79"/>
      <c r="L152" s="5"/>
      <c r="M152" s="5"/>
      <c r="N152" s="5"/>
      <c r="O152" s="5"/>
      <c r="P152" s="5"/>
      <c r="Q152" s="5"/>
      <c r="R152" s="5"/>
      <c r="S152" s="5"/>
    </row>
    <row r="153" spans="2:19" ht="30" customHeight="1" x14ac:dyDescent="0.25">
      <c r="B153" s="5"/>
      <c r="C153" s="5"/>
      <c r="D153" s="5"/>
      <c r="E153" s="5"/>
      <c r="F153" s="5"/>
      <c r="G153" s="5"/>
      <c r="H153" s="5"/>
      <c r="I153" s="5"/>
      <c r="J153" s="79"/>
      <c r="L153" s="5"/>
      <c r="M153" s="5"/>
      <c r="N153" s="5"/>
      <c r="O153" s="5"/>
      <c r="P153" s="5"/>
      <c r="Q153" s="5"/>
      <c r="R153" s="5"/>
      <c r="S153" s="5"/>
    </row>
    <row r="154" spans="2:19" ht="30" customHeight="1" x14ac:dyDescent="0.25">
      <c r="B154" s="5"/>
      <c r="C154" s="5"/>
      <c r="D154" s="5"/>
      <c r="E154" s="5"/>
      <c r="F154" s="5"/>
      <c r="G154" s="5"/>
      <c r="H154" s="5"/>
      <c r="I154" s="5"/>
      <c r="J154" s="79"/>
      <c r="L154" s="5"/>
      <c r="M154" s="5"/>
      <c r="N154" s="5"/>
      <c r="O154" s="5"/>
      <c r="P154" s="5"/>
      <c r="Q154" s="5"/>
      <c r="R154" s="5"/>
      <c r="S154" s="5"/>
    </row>
    <row r="155" spans="2:19" ht="30" customHeight="1" x14ac:dyDescent="0.25">
      <c r="B155" s="5"/>
      <c r="C155" s="5"/>
      <c r="D155" s="5"/>
      <c r="E155" s="5"/>
      <c r="F155" s="5"/>
      <c r="G155" s="5"/>
      <c r="H155" s="5"/>
      <c r="I155" s="5"/>
      <c r="J155" s="79"/>
      <c r="L155" s="5"/>
      <c r="M155" s="5"/>
      <c r="N155" s="5"/>
      <c r="O155" s="5"/>
      <c r="P155" s="5"/>
      <c r="Q155" s="5"/>
      <c r="R155" s="5"/>
      <c r="S155" s="5"/>
    </row>
    <row r="156" spans="2:19" ht="30" customHeight="1" x14ac:dyDescent="0.25">
      <c r="B156" s="5"/>
      <c r="C156" s="5"/>
      <c r="D156" s="5"/>
      <c r="E156" s="5"/>
      <c r="F156" s="5"/>
      <c r="G156" s="5"/>
      <c r="H156" s="5"/>
      <c r="I156" s="5"/>
      <c r="J156" s="79"/>
      <c r="L156" s="5"/>
      <c r="M156" s="5"/>
      <c r="N156" s="5"/>
      <c r="O156" s="5"/>
      <c r="P156" s="5"/>
      <c r="Q156" s="5"/>
      <c r="R156" s="5"/>
      <c r="S156" s="5"/>
    </row>
    <row r="157" spans="2:19" ht="30" customHeight="1" x14ac:dyDescent="0.25">
      <c r="B157" s="5"/>
      <c r="C157" s="5"/>
      <c r="D157" s="5"/>
      <c r="E157" s="5"/>
      <c r="F157" s="5"/>
      <c r="G157" s="5"/>
      <c r="H157" s="5"/>
      <c r="I157" s="5"/>
      <c r="J157" s="79"/>
      <c r="L157" s="5"/>
      <c r="M157" s="5"/>
      <c r="N157" s="5"/>
      <c r="O157" s="5"/>
      <c r="P157" s="5"/>
      <c r="Q157" s="5"/>
      <c r="R157" s="5"/>
      <c r="S157" s="5"/>
    </row>
    <row r="158" spans="2:19" ht="30" customHeight="1" x14ac:dyDescent="0.25">
      <c r="B158" s="5"/>
      <c r="C158" s="5"/>
      <c r="D158" s="5"/>
      <c r="E158" s="5"/>
      <c r="F158" s="5"/>
      <c r="G158" s="5"/>
      <c r="H158" s="5"/>
      <c r="I158" s="5"/>
      <c r="J158" s="79"/>
      <c r="L158" s="5"/>
      <c r="M158" s="5"/>
      <c r="N158" s="5"/>
      <c r="O158" s="5"/>
      <c r="P158" s="5"/>
      <c r="Q158" s="5"/>
      <c r="R158" s="5"/>
      <c r="S158" s="5"/>
    </row>
    <row r="159" spans="2:19" ht="30" customHeight="1" x14ac:dyDescent="0.25">
      <c r="B159" s="5"/>
      <c r="C159" s="5"/>
      <c r="D159" s="5"/>
      <c r="E159" s="5"/>
      <c r="F159" s="5"/>
      <c r="G159" s="5"/>
      <c r="H159" s="5"/>
      <c r="I159" s="5"/>
      <c r="J159" s="79"/>
      <c r="L159" s="5"/>
      <c r="M159" s="5"/>
      <c r="N159" s="5"/>
      <c r="O159" s="5"/>
      <c r="P159" s="5"/>
      <c r="Q159" s="5"/>
      <c r="R159" s="5"/>
      <c r="S159" s="5"/>
    </row>
    <row r="160" spans="2:19" ht="30" customHeight="1" x14ac:dyDescent="0.25">
      <c r="B160" s="5"/>
      <c r="C160" s="5"/>
      <c r="D160" s="5"/>
      <c r="E160" s="5"/>
      <c r="F160" s="5"/>
      <c r="G160" s="5"/>
      <c r="H160" s="5"/>
      <c r="I160" s="5"/>
      <c r="J160" s="79"/>
      <c r="L160" s="5"/>
      <c r="M160" s="5"/>
      <c r="N160" s="5"/>
      <c r="O160" s="5"/>
      <c r="P160" s="5"/>
      <c r="Q160" s="5"/>
      <c r="R160" s="5"/>
      <c r="S160" s="5"/>
    </row>
    <row r="161" spans="2:19" ht="30" customHeight="1" x14ac:dyDescent="0.25">
      <c r="B161" s="5"/>
      <c r="C161" s="5"/>
      <c r="D161" s="5"/>
      <c r="E161" s="5"/>
      <c r="F161" s="5"/>
      <c r="G161" s="5"/>
      <c r="H161" s="5"/>
      <c r="I161" s="5"/>
      <c r="J161" s="79"/>
      <c r="L161" s="5"/>
      <c r="M161" s="5"/>
      <c r="N161" s="5"/>
      <c r="O161" s="5"/>
      <c r="P161" s="5"/>
      <c r="Q161" s="5"/>
      <c r="R161" s="5"/>
      <c r="S161" s="5"/>
    </row>
    <row r="162" spans="2:19" ht="30" customHeight="1" x14ac:dyDescent="0.25">
      <c r="B162" s="5"/>
      <c r="C162" s="5"/>
      <c r="D162" s="5"/>
      <c r="E162" s="5"/>
      <c r="F162" s="5"/>
      <c r="G162" s="5"/>
      <c r="H162" s="5"/>
      <c r="I162" s="5"/>
      <c r="J162" s="79"/>
      <c r="L162" s="5"/>
      <c r="M162" s="5"/>
      <c r="N162" s="5"/>
      <c r="O162" s="5"/>
      <c r="P162" s="5"/>
      <c r="Q162" s="5"/>
      <c r="R162" s="5"/>
      <c r="S162" s="5"/>
    </row>
    <row r="163" spans="2:19" ht="30" customHeight="1" x14ac:dyDescent="0.25">
      <c r="B163" s="5"/>
      <c r="C163" s="5"/>
      <c r="D163" s="5"/>
      <c r="E163" s="5"/>
      <c r="F163" s="5"/>
      <c r="G163" s="5"/>
      <c r="H163" s="5"/>
      <c r="I163" s="5"/>
      <c r="J163" s="79"/>
      <c r="L163" s="5"/>
      <c r="M163" s="5"/>
      <c r="N163" s="5"/>
      <c r="O163" s="5"/>
      <c r="P163" s="5"/>
      <c r="Q163" s="5"/>
      <c r="R163" s="5"/>
      <c r="S163" s="5"/>
    </row>
    <row r="164" spans="2:19" ht="30" customHeight="1" x14ac:dyDescent="0.25">
      <c r="B164" s="5"/>
      <c r="C164" s="5"/>
      <c r="D164" s="5"/>
      <c r="E164" s="5"/>
      <c r="F164" s="5"/>
      <c r="G164" s="5"/>
      <c r="H164" s="5"/>
      <c r="I164" s="5"/>
      <c r="J164" s="79"/>
      <c r="L164" s="5"/>
      <c r="M164" s="5"/>
      <c r="N164" s="5"/>
      <c r="O164" s="5"/>
      <c r="P164" s="5"/>
      <c r="Q164" s="5"/>
      <c r="R164" s="5"/>
      <c r="S164" s="5"/>
    </row>
    <row r="165" spans="2:19" ht="30" customHeight="1" x14ac:dyDescent="0.25">
      <c r="B165" s="5"/>
      <c r="C165" s="5"/>
      <c r="D165" s="5"/>
      <c r="E165" s="5"/>
      <c r="F165" s="5"/>
      <c r="G165" s="5"/>
      <c r="H165" s="5"/>
      <c r="I165" s="5"/>
      <c r="J165" s="79"/>
      <c r="L165" s="5"/>
      <c r="M165" s="5"/>
      <c r="N165" s="5"/>
      <c r="O165" s="5"/>
      <c r="P165" s="5"/>
      <c r="Q165" s="5"/>
      <c r="R165" s="5"/>
      <c r="S165" s="5"/>
    </row>
    <row r="166" spans="2:19" ht="30" customHeight="1" x14ac:dyDescent="0.25">
      <c r="B166" s="5"/>
      <c r="C166" s="5"/>
      <c r="D166" s="5"/>
      <c r="E166" s="5"/>
      <c r="F166" s="5"/>
      <c r="G166" s="5"/>
      <c r="H166" s="5"/>
      <c r="I166" s="5"/>
      <c r="J166" s="79"/>
      <c r="L166" s="5"/>
      <c r="M166" s="5"/>
      <c r="N166" s="5"/>
      <c r="O166" s="5"/>
      <c r="P166" s="5"/>
      <c r="Q166" s="5"/>
      <c r="R166" s="5"/>
      <c r="S166" s="5"/>
    </row>
    <row r="167" spans="2:19" ht="30" customHeight="1" x14ac:dyDescent="0.25">
      <c r="B167" s="5"/>
      <c r="C167" s="5"/>
      <c r="D167" s="5"/>
      <c r="E167" s="5"/>
      <c r="F167" s="5"/>
      <c r="G167" s="5"/>
      <c r="H167" s="5"/>
      <c r="I167" s="5"/>
      <c r="J167" s="79"/>
      <c r="L167" s="5"/>
      <c r="M167" s="5"/>
      <c r="N167" s="5"/>
      <c r="O167" s="5"/>
      <c r="P167" s="5"/>
      <c r="Q167" s="5"/>
      <c r="R167" s="5"/>
      <c r="S167" s="5"/>
    </row>
    <row r="168" spans="2:19" ht="30" customHeight="1" x14ac:dyDescent="0.25">
      <c r="B168" s="5"/>
      <c r="C168" s="5"/>
      <c r="D168" s="5"/>
      <c r="E168" s="5"/>
      <c r="F168" s="5"/>
      <c r="G168" s="5"/>
      <c r="H168" s="5"/>
      <c r="I168" s="5"/>
      <c r="J168" s="79"/>
      <c r="L168" s="5"/>
      <c r="M168" s="5"/>
      <c r="N168" s="5"/>
      <c r="O168" s="5"/>
      <c r="P168" s="5"/>
      <c r="Q168" s="5"/>
      <c r="R168" s="5"/>
      <c r="S168" s="5"/>
    </row>
    <row r="169" spans="2:19" ht="30" customHeight="1" x14ac:dyDescent="0.25">
      <c r="B169" s="5"/>
      <c r="C169" s="5"/>
      <c r="D169" s="5"/>
      <c r="E169" s="5"/>
      <c r="F169" s="5"/>
      <c r="G169" s="5"/>
      <c r="H169" s="5"/>
      <c r="I169" s="5"/>
      <c r="J169" s="79"/>
      <c r="L169" s="5"/>
      <c r="M169" s="5"/>
      <c r="N169" s="5"/>
      <c r="O169" s="5"/>
      <c r="P169" s="5"/>
      <c r="Q169" s="5"/>
      <c r="R169" s="5"/>
      <c r="S169" s="5"/>
    </row>
    <row r="170" spans="2:19" ht="30" customHeight="1" x14ac:dyDescent="0.25">
      <c r="B170" s="5"/>
      <c r="C170" s="5"/>
      <c r="D170" s="5"/>
      <c r="E170" s="5"/>
      <c r="F170" s="5"/>
      <c r="G170" s="5"/>
      <c r="H170" s="5"/>
      <c r="I170" s="5"/>
      <c r="J170" s="79"/>
      <c r="L170" s="5"/>
      <c r="M170" s="5"/>
      <c r="N170" s="5"/>
      <c r="O170" s="5"/>
      <c r="P170" s="5"/>
      <c r="Q170" s="5"/>
      <c r="R170" s="5"/>
      <c r="S170" s="5"/>
    </row>
    <row r="171" spans="2:19" ht="30" customHeight="1" x14ac:dyDescent="0.25">
      <c r="B171" s="5"/>
      <c r="C171" s="5"/>
      <c r="D171" s="5"/>
      <c r="E171" s="5"/>
      <c r="F171" s="5"/>
      <c r="G171" s="5"/>
      <c r="H171" s="5"/>
      <c r="I171" s="5"/>
      <c r="J171" s="79"/>
      <c r="L171" s="5"/>
      <c r="M171" s="5"/>
      <c r="N171" s="5"/>
      <c r="O171" s="5"/>
      <c r="P171" s="5"/>
      <c r="Q171" s="5"/>
      <c r="R171" s="5"/>
      <c r="S171" s="5"/>
    </row>
    <row r="172" spans="2:19" ht="30" customHeight="1" x14ac:dyDescent="0.25">
      <c r="B172" s="5"/>
      <c r="C172" s="5"/>
      <c r="D172" s="5"/>
      <c r="E172" s="5"/>
      <c r="F172" s="5"/>
      <c r="G172" s="5"/>
      <c r="H172" s="5"/>
      <c r="I172" s="5"/>
      <c r="J172" s="79"/>
      <c r="L172" s="5"/>
      <c r="M172" s="5"/>
      <c r="N172" s="5"/>
      <c r="O172" s="5"/>
      <c r="P172" s="5"/>
      <c r="Q172" s="5"/>
      <c r="R172" s="5"/>
      <c r="S172" s="5"/>
    </row>
    <row r="173" spans="2:19" ht="30" customHeight="1" x14ac:dyDescent="0.25">
      <c r="B173" s="5"/>
      <c r="C173" s="5"/>
      <c r="D173" s="5"/>
      <c r="E173" s="5"/>
      <c r="F173" s="5"/>
      <c r="G173" s="5"/>
      <c r="H173" s="5"/>
      <c r="I173" s="5"/>
      <c r="J173" s="79"/>
      <c r="L173" s="5"/>
      <c r="M173" s="5"/>
      <c r="N173" s="5"/>
      <c r="O173" s="5"/>
      <c r="P173" s="5"/>
      <c r="Q173" s="5"/>
      <c r="R173" s="5"/>
      <c r="S173" s="5"/>
    </row>
    <row r="174" spans="2:19" ht="30" customHeight="1" x14ac:dyDescent="0.25">
      <c r="B174" s="5"/>
      <c r="C174" s="5"/>
      <c r="D174" s="5"/>
      <c r="E174" s="5"/>
      <c r="F174" s="5"/>
      <c r="G174" s="5"/>
      <c r="H174" s="5"/>
      <c r="I174" s="5"/>
      <c r="J174" s="79"/>
      <c r="L174" s="5"/>
      <c r="M174" s="5"/>
      <c r="N174" s="5"/>
      <c r="O174" s="5"/>
      <c r="P174" s="5"/>
      <c r="Q174" s="5"/>
      <c r="R174" s="5"/>
      <c r="S174" s="5"/>
    </row>
    <row r="175" spans="2:19" ht="30" customHeight="1" x14ac:dyDescent="0.25">
      <c r="B175" s="5"/>
      <c r="C175" s="5"/>
      <c r="D175" s="5"/>
      <c r="E175" s="5"/>
      <c r="F175" s="5"/>
      <c r="G175" s="5"/>
      <c r="H175" s="5"/>
      <c r="I175" s="5"/>
      <c r="J175" s="79"/>
      <c r="L175" s="5"/>
      <c r="M175" s="5"/>
      <c r="N175" s="5"/>
      <c r="O175" s="5"/>
      <c r="P175" s="5"/>
      <c r="Q175" s="5"/>
      <c r="R175" s="5"/>
      <c r="S175" s="5"/>
    </row>
    <row r="176" spans="2:19" ht="30" customHeight="1" x14ac:dyDescent="0.25">
      <c r="B176" s="5"/>
      <c r="C176" s="5"/>
      <c r="D176" s="5"/>
      <c r="E176" s="5"/>
      <c r="F176" s="5"/>
      <c r="G176" s="5"/>
      <c r="H176" s="5"/>
      <c r="I176" s="5"/>
      <c r="J176" s="79"/>
      <c r="L176" s="5"/>
      <c r="M176" s="5"/>
      <c r="N176" s="5"/>
      <c r="O176" s="5"/>
      <c r="P176" s="5"/>
      <c r="Q176" s="5"/>
      <c r="R176" s="5"/>
      <c r="S176" s="5"/>
    </row>
    <row r="177" spans="2:19" ht="30" customHeight="1" x14ac:dyDescent="0.25">
      <c r="B177" s="5"/>
      <c r="C177" s="5"/>
      <c r="D177" s="5"/>
      <c r="E177" s="5"/>
      <c r="F177" s="5"/>
      <c r="G177" s="5"/>
      <c r="H177" s="5"/>
      <c r="I177" s="5"/>
      <c r="J177" s="79"/>
      <c r="L177" s="5"/>
      <c r="M177" s="5"/>
      <c r="N177" s="5"/>
      <c r="O177" s="5"/>
      <c r="P177" s="5"/>
      <c r="Q177" s="5"/>
      <c r="R177" s="5"/>
      <c r="S177" s="5"/>
    </row>
    <row r="178" spans="2:19" ht="30" customHeight="1" x14ac:dyDescent="0.25">
      <c r="B178" s="5"/>
      <c r="C178" s="5"/>
      <c r="D178" s="5"/>
      <c r="E178" s="5"/>
      <c r="F178" s="5"/>
      <c r="G178" s="5"/>
      <c r="H178" s="5"/>
      <c r="I178" s="5"/>
      <c r="J178" s="79"/>
      <c r="L178" s="5"/>
      <c r="M178" s="5"/>
      <c r="N178" s="5"/>
      <c r="O178" s="5"/>
      <c r="P178" s="5"/>
      <c r="Q178" s="5"/>
      <c r="R178" s="5"/>
      <c r="S178" s="5"/>
    </row>
    <row r="179" spans="2:19" ht="30" customHeight="1" x14ac:dyDescent="0.25">
      <c r="B179" s="5"/>
      <c r="C179" s="5"/>
      <c r="D179" s="5"/>
      <c r="E179" s="5"/>
      <c r="F179" s="5"/>
      <c r="G179" s="5"/>
      <c r="H179" s="5"/>
      <c r="I179" s="5"/>
      <c r="J179" s="79"/>
      <c r="L179" s="5"/>
      <c r="M179" s="5"/>
      <c r="N179" s="5"/>
      <c r="O179" s="5"/>
      <c r="P179" s="5"/>
      <c r="Q179" s="5"/>
      <c r="R179" s="5"/>
      <c r="S179" s="5"/>
    </row>
    <row r="180" spans="2:19" ht="30" customHeight="1" x14ac:dyDescent="0.25">
      <c r="B180" s="5"/>
      <c r="C180" s="5"/>
      <c r="D180" s="5"/>
      <c r="E180" s="5"/>
      <c r="F180" s="5"/>
      <c r="G180" s="5"/>
      <c r="H180" s="5"/>
      <c r="I180" s="5"/>
      <c r="J180" s="79"/>
      <c r="L180" s="5"/>
      <c r="M180" s="5"/>
      <c r="N180" s="5"/>
      <c r="O180" s="5"/>
      <c r="P180" s="5"/>
      <c r="Q180" s="5"/>
      <c r="R180" s="5"/>
      <c r="S180" s="5"/>
    </row>
    <row r="181" spans="2:19" ht="30" customHeight="1" x14ac:dyDescent="0.25">
      <c r="B181" s="5"/>
      <c r="C181" s="5"/>
      <c r="D181" s="5"/>
      <c r="E181" s="5"/>
      <c r="F181" s="5"/>
      <c r="G181" s="5"/>
      <c r="H181" s="5"/>
      <c r="I181" s="5"/>
      <c r="J181" s="79"/>
      <c r="L181" s="5"/>
      <c r="M181" s="5"/>
      <c r="N181" s="5"/>
      <c r="O181" s="5"/>
      <c r="P181" s="5"/>
      <c r="Q181" s="5"/>
      <c r="R181" s="5"/>
      <c r="S181" s="5"/>
    </row>
    <row r="182" spans="2:19" ht="30" customHeight="1" x14ac:dyDescent="0.25">
      <c r="B182" s="5"/>
      <c r="C182" s="5"/>
      <c r="D182" s="5"/>
      <c r="E182" s="5"/>
      <c r="F182" s="5"/>
      <c r="G182" s="5"/>
      <c r="H182" s="5"/>
      <c r="I182" s="5"/>
      <c r="J182" s="79"/>
      <c r="L182" s="5"/>
      <c r="M182" s="5"/>
      <c r="N182" s="5"/>
      <c r="O182" s="5"/>
      <c r="P182" s="5"/>
      <c r="Q182" s="5"/>
      <c r="R182" s="5"/>
      <c r="S182" s="5"/>
    </row>
    <row r="183" spans="2:19" ht="30" customHeight="1" x14ac:dyDescent="0.25">
      <c r="B183" s="5"/>
      <c r="C183" s="5"/>
      <c r="D183" s="5"/>
      <c r="E183" s="5"/>
      <c r="F183" s="5"/>
      <c r="G183" s="5"/>
      <c r="H183" s="5"/>
      <c r="I183" s="5"/>
      <c r="J183" s="79"/>
      <c r="L183" s="5"/>
      <c r="M183" s="5"/>
      <c r="N183" s="5"/>
      <c r="O183" s="5"/>
      <c r="P183" s="5"/>
      <c r="Q183" s="5"/>
      <c r="R183" s="5"/>
      <c r="S183" s="5"/>
    </row>
    <row r="184" spans="2:19" ht="30" customHeight="1" x14ac:dyDescent="0.25">
      <c r="B184" s="5"/>
      <c r="C184" s="5"/>
      <c r="D184" s="5"/>
      <c r="E184" s="5"/>
      <c r="F184" s="5"/>
      <c r="G184" s="5"/>
      <c r="H184" s="5"/>
      <c r="I184" s="5"/>
      <c r="J184" s="79"/>
      <c r="L184" s="5"/>
      <c r="M184" s="5"/>
      <c r="N184" s="5"/>
      <c r="O184" s="5"/>
      <c r="P184" s="5"/>
      <c r="Q184" s="5"/>
      <c r="R184" s="5"/>
      <c r="S184" s="5"/>
    </row>
    <row r="185" spans="2:19" ht="30" customHeight="1" x14ac:dyDescent="0.25">
      <c r="B185" s="5"/>
      <c r="C185" s="5"/>
      <c r="D185" s="5"/>
      <c r="E185" s="5"/>
      <c r="F185" s="5"/>
      <c r="G185" s="5"/>
      <c r="H185" s="5"/>
      <c r="I185" s="5"/>
      <c r="J185" s="79"/>
      <c r="L185" s="5"/>
      <c r="M185" s="5"/>
      <c r="N185" s="5"/>
      <c r="O185" s="5"/>
      <c r="P185" s="5"/>
      <c r="Q185" s="5"/>
      <c r="R185" s="5"/>
      <c r="S185" s="5"/>
    </row>
    <row r="186" spans="2:19" ht="30" customHeight="1" x14ac:dyDescent="0.25">
      <c r="B186" s="5"/>
      <c r="C186" s="5"/>
      <c r="D186" s="5"/>
      <c r="E186" s="5"/>
      <c r="F186" s="5"/>
      <c r="G186" s="5"/>
      <c r="H186" s="5"/>
      <c r="I186" s="5"/>
      <c r="J186" s="79"/>
      <c r="L186" s="5"/>
      <c r="M186" s="5"/>
      <c r="N186" s="5"/>
      <c r="O186" s="5"/>
      <c r="P186" s="5"/>
      <c r="Q186" s="5"/>
      <c r="R186" s="5"/>
      <c r="S186" s="5"/>
    </row>
    <row r="187" spans="2:19" ht="30" customHeight="1" x14ac:dyDescent="0.25">
      <c r="B187" s="5"/>
      <c r="C187" s="5"/>
      <c r="D187" s="5"/>
      <c r="E187" s="5"/>
      <c r="F187" s="5"/>
      <c r="G187" s="5"/>
      <c r="H187" s="5"/>
      <c r="I187" s="5"/>
      <c r="J187" s="79"/>
      <c r="L187" s="5"/>
      <c r="M187" s="5"/>
      <c r="N187" s="5"/>
      <c r="O187" s="5"/>
      <c r="P187" s="5"/>
      <c r="Q187" s="5"/>
      <c r="R187" s="5"/>
      <c r="S187" s="5"/>
    </row>
    <row r="188" spans="2:19" ht="30" customHeight="1" x14ac:dyDescent="0.25">
      <c r="B188" s="5"/>
      <c r="C188" s="5"/>
      <c r="D188" s="5"/>
      <c r="E188" s="5"/>
      <c r="F188" s="5"/>
      <c r="G188" s="5"/>
      <c r="H188" s="5"/>
      <c r="I188" s="5"/>
      <c r="J188" s="79"/>
      <c r="L188" s="5"/>
      <c r="M188" s="5"/>
      <c r="N188" s="5"/>
      <c r="O188" s="5"/>
      <c r="P188" s="5"/>
      <c r="Q188" s="5"/>
      <c r="R188" s="5"/>
      <c r="S188" s="5"/>
    </row>
    <row r="189" spans="2:19" ht="30" customHeight="1" x14ac:dyDescent="0.25">
      <c r="B189" s="5"/>
      <c r="C189" s="5"/>
      <c r="D189" s="5"/>
      <c r="E189" s="5"/>
      <c r="F189" s="5"/>
      <c r="G189" s="5"/>
      <c r="H189" s="5"/>
      <c r="I189" s="5"/>
      <c r="J189" s="79"/>
      <c r="L189" s="5"/>
      <c r="M189" s="5"/>
      <c r="N189" s="5"/>
      <c r="O189" s="5"/>
      <c r="P189" s="5"/>
      <c r="Q189" s="5"/>
      <c r="R189" s="5"/>
      <c r="S189" s="5"/>
    </row>
    <row r="190" spans="2:19" ht="30" customHeight="1" x14ac:dyDescent="0.25">
      <c r="B190" s="5"/>
      <c r="C190" s="5"/>
      <c r="D190" s="5"/>
      <c r="E190" s="5"/>
      <c r="F190" s="5"/>
      <c r="G190" s="5"/>
      <c r="H190" s="5"/>
      <c r="I190" s="5"/>
      <c r="J190" s="79"/>
      <c r="L190" s="5"/>
      <c r="M190" s="5"/>
      <c r="N190" s="5"/>
      <c r="O190" s="5"/>
      <c r="P190" s="5"/>
      <c r="Q190" s="5"/>
      <c r="R190" s="5"/>
      <c r="S190" s="5"/>
    </row>
    <row r="191" spans="2:19" ht="30" customHeight="1" x14ac:dyDescent="0.25">
      <c r="B191" s="5"/>
      <c r="C191" s="5"/>
      <c r="D191" s="5"/>
      <c r="E191" s="5"/>
      <c r="F191" s="5"/>
      <c r="G191" s="5"/>
      <c r="H191" s="5"/>
      <c r="I191" s="5"/>
      <c r="J191" s="79"/>
      <c r="L191" s="5"/>
      <c r="M191" s="5"/>
      <c r="N191" s="5"/>
      <c r="O191" s="5"/>
      <c r="P191" s="5"/>
      <c r="Q191" s="5"/>
      <c r="R191" s="5"/>
      <c r="S191" s="5"/>
    </row>
    <row r="192" spans="2:19" ht="30" customHeight="1" x14ac:dyDescent="0.25">
      <c r="B192" s="5"/>
      <c r="C192" s="5"/>
      <c r="D192" s="5"/>
      <c r="E192" s="5"/>
      <c r="F192" s="5"/>
      <c r="G192" s="5"/>
      <c r="H192" s="5"/>
      <c r="I192" s="5"/>
      <c r="J192" s="79"/>
      <c r="L192" s="5"/>
      <c r="M192" s="5"/>
      <c r="N192" s="5"/>
      <c r="O192" s="5"/>
      <c r="P192" s="5"/>
      <c r="Q192" s="5"/>
      <c r="R192" s="5"/>
      <c r="S192" s="5"/>
    </row>
    <row r="193" spans="2:19" ht="30" customHeight="1" x14ac:dyDescent="0.25">
      <c r="B193" s="5"/>
      <c r="C193" s="5"/>
      <c r="D193" s="5"/>
      <c r="E193" s="5"/>
      <c r="F193" s="5"/>
      <c r="G193" s="5"/>
      <c r="H193" s="5"/>
      <c r="I193" s="5"/>
      <c r="J193" s="79"/>
      <c r="L193" s="5"/>
      <c r="M193" s="5"/>
      <c r="N193" s="5"/>
      <c r="O193" s="5"/>
      <c r="P193" s="5"/>
      <c r="Q193" s="5"/>
      <c r="R193" s="5"/>
      <c r="S193" s="5"/>
    </row>
    <row r="194" spans="2:19" ht="30" customHeight="1" x14ac:dyDescent="0.25">
      <c r="B194" s="5"/>
      <c r="C194" s="5"/>
      <c r="D194" s="5"/>
      <c r="E194" s="5"/>
      <c r="F194" s="5"/>
      <c r="G194" s="5"/>
      <c r="H194" s="5"/>
      <c r="I194" s="5"/>
      <c r="J194" s="79"/>
      <c r="L194" s="5"/>
      <c r="M194" s="5"/>
      <c r="N194" s="5"/>
      <c r="O194" s="5"/>
      <c r="P194" s="5"/>
      <c r="Q194" s="5"/>
      <c r="R194" s="5"/>
      <c r="S194" s="5"/>
    </row>
    <row r="195" spans="2:19" ht="30" customHeight="1" x14ac:dyDescent="0.25">
      <c r="B195" s="5"/>
      <c r="C195" s="5"/>
      <c r="D195" s="5"/>
      <c r="E195" s="5"/>
      <c r="F195" s="5"/>
      <c r="G195" s="5"/>
      <c r="H195" s="5"/>
      <c r="I195" s="5"/>
      <c r="J195" s="79"/>
      <c r="L195" s="5"/>
      <c r="M195" s="5"/>
      <c r="N195" s="5"/>
      <c r="O195" s="5"/>
      <c r="P195" s="5"/>
      <c r="Q195" s="5"/>
      <c r="R195" s="5"/>
      <c r="S195" s="5"/>
    </row>
    <row r="196" spans="2:19" ht="30" customHeight="1" x14ac:dyDescent="0.25">
      <c r="B196" s="5"/>
      <c r="C196" s="5"/>
      <c r="D196" s="5"/>
      <c r="E196" s="5"/>
      <c r="F196" s="5"/>
      <c r="G196" s="5"/>
      <c r="H196" s="5"/>
      <c r="I196" s="5"/>
      <c r="J196" s="79"/>
      <c r="L196" s="5"/>
      <c r="M196" s="5"/>
      <c r="N196" s="5"/>
      <c r="O196" s="5"/>
      <c r="P196" s="5"/>
      <c r="Q196" s="5"/>
      <c r="R196" s="5"/>
      <c r="S196" s="5"/>
    </row>
    <row r="197" spans="2:19" ht="30" customHeight="1" x14ac:dyDescent="0.25">
      <c r="B197" s="5"/>
      <c r="C197" s="5"/>
      <c r="D197" s="5"/>
      <c r="E197" s="5"/>
      <c r="F197" s="5"/>
      <c r="G197" s="5"/>
      <c r="H197" s="5"/>
      <c r="I197" s="5"/>
      <c r="J197" s="79"/>
      <c r="L197" s="5"/>
      <c r="M197" s="5"/>
      <c r="N197" s="5"/>
      <c r="O197" s="5"/>
      <c r="P197" s="5"/>
      <c r="Q197" s="5"/>
      <c r="R197" s="5"/>
      <c r="S197" s="5"/>
    </row>
    <row r="198" spans="2:19" ht="30" customHeight="1" x14ac:dyDescent="0.25">
      <c r="B198" s="5"/>
      <c r="C198" s="5"/>
      <c r="D198" s="5"/>
      <c r="E198" s="5"/>
      <c r="F198" s="5"/>
      <c r="G198" s="5"/>
      <c r="H198" s="5"/>
      <c r="I198" s="5"/>
      <c r="J198" s="79"/>
      <c r="L198" s="5"/>
      <c r="M198" s="5"/>
      <c r="N198" s="5"/>
      <c r="O198" s="5"/>
      <c r="P198" s="5"/>
      <c r="Q198" s="5"/>
      <c r="R198" s="5"/>
      <c r="S198" s="5"/>
    </row>
    <row r="199" spans="2:19" ht="30" customHeight="1" x14ac:dyDescent="0.25">
      <c r="B199" s="5"/>
      <c r="C199" s="5"/>
      <c r="D199" s="5"/>
      <c r="E199" s="5"/>
      <c r="F199" s="5"/>
      <c r="G199" s="5"/>
      <c r="H199" s="5"/>
      <c r="I199" s="5"/>
      <c r="J199" s="79"/>
      <c r="L199" s="5"/>
      <c r="M199" s="5"/>
      <c r="N199" s="5"/>
      <c r="O199" s="5"/>
      <c r="P199" s="5"/>
      <c r="Q199" s="5"/>
      <c r="R199" s="5"/>
      <c r="S199" s="5"/>
    </row>
    <row r="200" spans="2:19" ht="30" customHeight="1" x14ac:dyDescent="0.25">
      <c r="B200" s="5"/>
      <c r="C200" s="5"/>
      <c r="D200" s="5"/>
      <c r="E200" s="5"/>
      <c r="F200" s="5"/>
      <c r="G200" s="5"/>
      <c r="H200" s="5"/>
      <c r="I200" s="5"/>
      <c r="J200" s="79"/>
      <c r="L200" s="5"/>
      <c r="M200" s="5"/>
      <c r="N200" s="5"/>
      <c r="O200" s="5"/>
      <c r="P200" s="5"/>
      <c r="Q200" s="5"/>
      <c r="R200" s="5"/>
      <c r="S200" s="5"/>
    </row>
    <row r="201" spans="2:19" ht="30" customHeight="1" x14ac:dyDescent="0.25">
      <c r="B201" s="5"/>
      <c r="C201" s="5"/>
      <c r="D201" s="5"/>
      <c r="E201" s="5"/>
      <c r="F201" s="5"/>
      <c r="G201" s="5"/>
      <c r="H201" s="5"/>
      <c r="I201" s="5"/>
      <c r="J201" s="79"/>
      <c r="L201" s="5"/>
      <c r="M201" s="5"/>
      <c r="N201" s="5"/>
      <c r="O201" s="5"/>
      <c r="P201" s="5"/>
      <c r="Q201" s="5"/>
      <c r="R201" s="5"/>
      <c r="S201" s="5"/>
    </row>
    <row r="202" spans="2:19" ht="30" customHeight="1" x14ac:dyDescent="0.25">
      <c r="B202" s="5"/>
      <c r="C202" s="5"/>
      <c r="D202" s="5"/>
      <c r="E202" s="5"/>
      <c r="F202" s="5"/>
      <c r="G202" s="5"/>
      <c r="H202" s="5"/>
      <c r="I202" s="5"/>
      <c r="J202" s="79"/>
      <c r="L202" s="5"/>
      <c r="M202" s="5"/>
      <c r="N202" s="5"/>
      <c r="O202" s="5"/>
      <c r="P202" s="5"/>
      <c r="Q202" s="5"/>
      <c r="R202" s="5"/>
      <c r="S202" s="5"/>
    </row>
    <row r="203" spans="2:19" ht="30" customHeight="1" x14ac:dyDescent="0.25">
      <c r="B203" s="5"/>
      <c r="C203" s="5"/>
      <c r="D203" s="5"/>
      <c r="E203" s="5"/>
      <c r="F203" s="5"/>
      <c r="G203" s="5"/>
      <c r="H203" s="5"/>
      <c r="I203" s="5"/>
      <c r="J203" s="79"/>
      <c r="L203" s="5"/>
      <c r="M203" s="5"/>
      <c r="N203" s="5"/>
      <c r="O203" s="5"/>
      <c r="P203" s="5"/>
      <c r="Q203" s="5"/>
      <c r="R203" s="5"/>
      <c r="S203" s="5"/>
    </row>
    <row r="204" spans="2:19" ht="30" customHeight="1" x14ac:dyDescent="0.25">
      <c r="B204" s="5"/>
      <c r="C204" s="5"/>
      <c r="D204" s="5"/>
      <c r="E204" s="5"/>
      <c r="F204" s="5"/>
      <c r="G204" s="5"/>
      <c r="H204" s="5"/>
      <c r="I204" s="5"/>
      <c r="J204" s="79"/>
      <c r="L204" s="5"/>
      <c r="M204" s="5"/>
      <c r="N204" s="5"/>
      <c r="O204" s="5"/>
      <c r="P204" s="5"/>
      <c r="Q204" s="5"/>
      <c r="R204" s="5"/>
      <c r="S204" s="5"/>
    </row>
    <row r="205" spans="2:19" ht="30" customHeight="1" x14ac:dyDescent="0.25">
      <c r="B205" s="5"/>
      <c r="C205" s="5"/>
      <c r="D205" s="5"/>
      <c r="E205" s="5"/>
      <c r="F205" s="5"/>
      <c r="G205" s="5"/>
      <c r="H205" s="5"/>
      <c r="I205" s="5"/>
      <c r="J205" s="79"/>
      <c r="L205" s="5"/>
      <c r="M205" s="5"/>
      <c r="N205" s="5"/>
      <c r="O205" s="5"/>
      <c r="P205" s="5"/>
      <c r="Q205" s="5"/>
      <c r="R205" s="5"/>
      <c r="S205" s="5"/>
    </row>
    <row r="206" spans="2:19" ht="30" customHeight="1" x14ac:dyDescent="0.25">
      <c r="B206" s="5"/>
      <c r="C206" s="5"/>
      <c r="D206" s="5"/>
      <c r="E206" s="5"/>
      <c r="F206" s="5"/>
      <c r="G206" s="5"/>
      <c r="H206" s="5"/>
      <c r="I206" s="5"/>
      <c r="J206" s="79"/>
      <c r="L206" s="5"/>
      <c r="M206" s="5"/>
      <c r="N206" s="5"/>
      <c r="O206" s="5"/>
      <c r="P206" s="5"/>
      <c r="Q206" s="5"/>
      <c r="R206" s="5"/>
      <c r="S206" s="5"/>
    </row>
    <row r="207" spans="2:19" ht="30" customHeight="1" x14ac:dyDescent="0.25">
      <c r="B207" s="5"/>
      <c r="C207" s="5"/>
      <c r="D207" s="5"/>
      <c r="E207" s="5"/>
      <c r="F207" s="5"/>
      <c r="G207" s="5"/>
      <c r="H207" s="5"/>
      <c r="I207" s="5"/>
      <c r="J207" s="79"/>
      <c r="L207" s="5"/>
      <c r="M207" s="5"/>
      <c r="N207" s="5"/>
      <c r="O207" s="5"/>
      <c r="P207" s="5"/>
      <c r="Q207" s="5"/>
      <c r="R207" s="5"/>
      <c r="S207" s="5"/>
    </row>
    <row r="208" spans="2:19" ht="30" customHeight="1" x14ac:dyDescent="0.25">
      <c r="B208" s="5"/>
      <c r="C208" s="5"/>
      <c r="D208" s="5"/>
      <c r="E208" s="5"/>
      <c r="F208" s="5"/>
      <c r="G208" s="5"/>
      <c r="H208" s="5"/>
      <c r="I208" s="5"/>
      <c r="J208" s="79"/>
      <c r="L208" s="5"/>
      <c r="M208" s="5"/>
      <c r="N208" s="5"/>
      <c r="O208" s="5"/>
      <c r="P208" s="5"/>
      <c r="Q208" s="5"/>
      <c r="R208" s="5"/>
      <c r="S208" s="5"/>
    </row>
    <row r="209" spans="2:19" ht="30" customHeight="1" x14ac:dyDescent="0.25">
      <c r="B209" s="5"/>
      <c r="C209" s="5"/>
      <c r="D209" s="5"/>
      <c r="E209" s="5"/>
      <c r="F209" s="5"/>
      <c r="G209" s="5"/>
      <c r="H209" s="5"/>
      <c r="I209" s="5"/>
      <c r="J209" s="79"/>
      <c r="L209" s="5"/>
      <c r="M209" s="5"/>
      <c r="N209" s="5"/>
      <c r="O209" s="5"/>
      <c r="P209" s="5"/>
      <c r="Q209" s="5"/>
      <c r="R209" s="5"/>
      <c r="S209" s="5"/>
    </row>
    <row r="210" spans="2:19" ht="30" customHeight="1" x14ac:dyDescent="0.25">
      <c r="B210" s="5"/>
      <c r="C210" s="5"/>
      <c r="D210" s="5"/>
      <c r="E210" s="5"/>
      <c r="F210" s="5"/>
      <c r="G210" s="5"/>
      <c r="H210" s="5"/>
      <c r="I210" s="5"/>
      <c r="J210" s="79"/>
      <c r="L210" s="5"/>
      <c r="M210" s="5"/>
      <c r="N210" s="5"/>
      <c r="O210" s="5"/>
      <c r="P210" s="5"/>
      <c r="Q210" s="5"/>
      <c r="R210" s="5"/>
      <c r="S210" s="5"/>
    </row>
    <row r="211" spans="2:19" ht="30" customHeight="1" x14ac:dyDescent="0.25">
      <c r="B211" s="5"/>
      <c r="C211" s="5"/>
      <c r="D211" s="5"/>
      <c r="E211" s="5"/>
      <c r="F211" s="5"/>
      <c r="G211" s="5"/>
      <c r="H211" s="5"/>
      <c r="I211" s="5"/>
      <c r="J211" s="79"/>
      <c r="L211" s="5"/>
      <c r="M211" s="5"/>
      <c r="N211" s="5"/>
      <c r="O211" s="5"/>
      <c r="P211" s="5"/>
      <c r="Q211" s="5"/>
      <c r="R211" s="5"/>
      <c r="S211" s="5"/>
    </row>
    <row r="212" spans="2:19" ht="30" customHeight="1" x14ac:dyDescent="0.25">
      <c r="B212" s="5"/>
      <c r="C212" s="5"/>
      <c r="D212" s="5"/>
      <c r="E212" s="5"/>
      <c r="F212" s="5"/>
      <c r="G212" s="5"/>
      <c r="H212" s="5"/>
      <c r="I212" s="5"/>
      <c r="J212" s="79"/>
      <c r="L212" s="5"/>
      <c r="M212" s="5"/>
      <c r="N212" s="5"/>
      <c r="O212" s="5"/>
      <c r="P212" s="5"/>
      <c r="Q212" s="5"/>
      <c r="R212" s="5"/>
      <c r="S212" s="5"/>
    </row>
    <row r="213" spans="2:19" ht="30" customHeight="1" x14ac:dyDescent="0.25">
      <c r="B213" s="5"/>
      <c r="C213" s="5"/>
      <c r="D213" s="5"/>
      <c r="E213" s="5"/>
      <c r="F213" s="5"/>
      <c r="G213" s="5"/>
      <c r="H213" s="5"/>
      <c r="I213" s="5"/>
      <c r="J213" s="79"/>
      <c r="L213" s="5"/>
      <c r="M213" s="5"/>
      <c r="N213" s="5"/>
      <c r="O213" s="5"/>
      <c r="P213" s="5"/>
      <c r="Q213" s="5"/>
      <c r="R213" s="5"/>
      <c r="S213" s="5"/>
    </row>
    <row r="214" spans="2:19" ht="30" customHeight="1" x14ac:dyDescent="0.25">
      <c r="B214" s="5"/>
      <c r="C214" s="5"/>
      <c r="D214" s="5"/>
      <c r="E214" s="5"/>
      <c r="F214" s="5"/>
      <c r="G214" s="5"/>
      <c r="H214" s="5"/>
      <c r="I214" s="5"/>
      <c r="J214" s="79"/>
      <c r="L214" s="5"/>
      <c r="M214" s="5"/>
      <c r="N214" s="5"/>
      <c r="O214" s="5"/>
      <c r="P214" s="5"/>
      <c r="Q214" s="5"/>
      <c r="R214" s="5"/>
      <c r="S214" s="5"/>
    </row>
    <row r="215" spans="2:19" ht="30" customHeight="1" x14ac:dyDescent="0.25">
      <c r="B215" s="5"/>
      <c r="C215" s="5"/>
      <c r="D215" s="5"/>
      <c r="E215" s="5"/>
      <c r="F215" s="5"/>
      <c r="G215" s="5"/>
      <c r="H215" s="5"/>
      <c r="I215" s="5"/>
      <c r="J215" s="79"/>
      <c r="L215" s="5"/>
      <c r="M215" s="5"/>
      <c r="N215" s="5"/>
      <c r="O215" s="5"/>
      <c r="P215" s="5"/>
      <c r="Q215" s="5"/>
      <c r="R215" s="5"/>
      <c r="S215" s="5"/>
    </row>
    <row r="216" spans="2:19" ht="30" customHeight="1" x14ac:dyDescent="0.25">
      <c r="B216" s="5"/>
      <c r="C216" s="5"/>
      <c r="D216" s="5"/>
      <c r="E216" s="5"/>
      <c r="F216" s="5"/>
      <c r="G216" s="5"/>
      <c r="H216" s="5"/>
      <c r="I216" s="5"/>
      <c r="J216" s="79"/>
      <c r="L216" s="5"/>
      <c r="M216" s="5"/>
      <c r="N216" s="5"/>
      <c r="O216" s="5"/>
      <c r="P216" s="5"/>
      <c r="Q216" s="5"/>
      <c r="R216" s="5"/>
      <c r="S216" s="5"/>
    </row>
    <row r="217" spans="2:19" ht="30" customHeight="1" x14ac:dyDescent="0.25">
      <c r="B217" s="5"/>
      <c r="C217" s="5"/>
      <c r="D217" s="5"/>
      <c r="E217" s="5"/>
      <c r="F217" s="5"/>
      <c r="G217" s="5"/>
      <c r="H217" s="5"/>
      <c r="I217" s="5"/>
      <c r="J217" s="79"/>
      <c r="L217" s="5"/>
      <c r="M217" s="5"/>
      <c r="N217" s="5"/>
      <c r="O217" s="5"/>
      <c r="P217" s="5"/>
      <c r="Q217" s="5"/>
      <c r="R217" s="5"/>
      <c r="S217" s="5"/>
    </row>
    <row r="218" spans="2:19" ht="30" customHeight="1" x14ac:dyDescent="0.25">
      <c r="B218" s="5"/>
      <c r="C218" s="5"/>
      <c r="D218" s="5"/>
      <c r="E218" s="5"/>
      <c r="F218" s="5"/>
      <c r="G218" s="5"/>
      <c r="H218" s="5"/>
      <c r="I218" s="5"/>
      <c r="J218" s="79"/>
      <c r="L218" s="5"/>
      <c r="M218" s="5"/>
      <c r="N218" s="5"/>
      <c r="O218" s="5"/>
      <c r="P218" s="5"/>
      <c r="Q218" s="5"/>
      <c r="R218" s="5"/>
      <c r="S218" s="5"/>
    </row>
    <row r="219" spans="2:19" ht="30" customHeight="1" x14ac:dyDescent="0.25">
      <c r="B219" s="5"/>
      <c r="C219" s="5"/>
      <c r="D219" s="5"/>
      <c r="E219" s="5"/>
      <c r="F219" s="5"/>
      <c r="G219" s="5"/>
      <c r="H219" s="5"/>
      <c r="I219" s="5"/>
      <c r="J219" s="79"/>
      <c r="L219" s="5"/>
      <c r="M219" s="5"/>
      <c r="N219" s="5"/>
      <c r="O219" s="5"/>
      <c r="P219" s="5"/>
      <c r="Q219" s="5"/>
      <c r="R219" s="5"/>
      <c r="S219" s="5"/>
    </row>
    <row r="220" spans="2:19" ht="30" customHeight="1" x14ac:dyDescent="0.25">
      <c r="B220" s="5"/>
      <c r="C220" s="5"/>
      <c r="D220" s="5"/>
      <c r="E220" s="5"/>
      <c r="F220" s="5"/>
      <c r="G220" s="5"/>
      <c r="H220" s="5"/>
      <c r="I220" s="5"/>
      <c r="J220" s="79"/>
      <c r="L220" s="5"/>
      <c r="M220" s="5"/>
      <c r="N220" s="5"/>
      <c r="O220" s="5"/>
      <c r="P220" s="5"/>
      <c r="Q220" s="5"/>
      <c r="R220" s="5"/>
      <c r="S220" s="5"/>
    </row>
    <row r="221" spans="2:19" ht="30" customHeight="1" x14ac:dyDescent="0.25">
      <c r="B221" s="5"/>
      <c r="C221" s="5"/>
      <c r="D221" s="5"/>
      <c r="E221" s="5"/>
      <c r="F221" s="5"/>
      <c r="G221" s="5"/>
      <c r="H221" s="5"/>
      <c r="I221" s="5"/>
      <c r="J221" s="79"/>
      <c r="L221" s="5"/>
      <c r="M221" s="5"/>
      <c r="N221" s="5"/>
      <c r="O221" s="5"/>
      <c r="P221" s="5"/>
      <c r="Q221" s="5"/>
      <c r="R221" s="5"/>
      <c r="S221" s="5"/>
    </row>
    <row r="222" spans="2:19" ht="30" customHeight="1" x14ac:dyDescent="0.25">
      <c r="B222" s="5"/>
      <c r="C222" s="5"/>
      <c r="D222" s="5"/>
      <c r="E222" s="5"/>
      <c r="F222" s="5"/>
      <c r="G222" s="5"/>
      <c r="H222" s="5"/>
      <c r="I222" s="5"/>
      <c r="J222" s="79"/>
      <c r="L222" s="5"/>
      <c r="M222" s="5"/>
      <c r="N222" s="5"/>
      <c r="O222" s="5"/>
      <c r="P222" s="5"/>
      <c r="Q222" s="5"/>
      <c r="R222" s="5"/>
      <c r="S222" s="5"/>
    </row>
    <row r="223" spans="2:19" ht="30" customHeight="1" x14ac:dyDescent="0.25">
      <c r="B223" s="5"/>
      <c r="C223" s="5"/>
      <c r="D223" s="5"/>
      <c r="E223" s="5"/>
      <c r="F223" s="5"/>
      <c r="G223" s="5"/>
      <c r="H223" s="5"/>
      <c r="I223" s="5"/>
      <c r="J223" s="79"/>
      <c r="L223" s="5"/>
      <c r="M223" s="5"/>
      <c r="N223" s="5"/>
      <c r="O223" s="5"/>
      <c r="P223" s="5"/>
      <c r="Q223" s="5"/>
      <c r="R223" s="5"/>
      <c r="S223" s="5"/>
    </row>
    <row r="224" spans="2:19" ht="30" customHeight="1" x14ac:dyDescent="0.25">
      <c r="B224" s="5"/>
      <c r="C224" s="5"/>
      <c r="D224" s="5"/>
      <c r="E224" s="5"/>
      <c r="F224" s="5"/>
      <c r="G224" s="5"/>
      <c r="H224" s="5"/>
      <c r="I224" s="5"/>
      <c r="J224" s="79"/>
      <c r="L224" s="5"/>
      <c r="M224" s="5"/>
      <c r="N224" s="5"/>
      <c r="O224" s="5"/>
      <c r="P224" s="5"/>
      <c r="Q224" s="5"/>
      <c r="R224" s="5"/>
      <c r="S224" s="5"/>
    </row>
    <row r="225" spans="2:19" ht="30" customHeight="1" x14ac:dyDescent="0.25">
      <c r="B225" s="5"/>
      <c r="C225" s="5"/>
      <c r="D225" s="5"/>
      <c r="E225" s="5"/>
      <c r="F225" s="5"/>
      <c r="G225" s="5"/>
      <c r="H225" s="5"/>
      <c r="I225" s="5"/>
      <c r="J225" s="79"/>
      <c r="L225" s="5"/>
      <c r="M225" s="5"/>
      <c r="N225" s="5"/>
      <c r="O225" s="5"/>
      <c r="P225" s="5"/>
      <c r="Q225" s="5"/>
      <c r="R225" s="5"/>
      <c r="S225" s="5"/>
    </row>
    <row r="226" spans="2:19" ht="30" customHeight="1" x14ac:dyDescent="0.25">
      <c r="B226" s="5"/>
      <c r="C226" s="5"/>
      <c r="D226" s="5"/>
      <c r="E226" s="5"/>
      <c r="F226" s="5"/>
      <c r="G226" s="5"/>
      <c r="H226" s="5"/>
      <c r="I226" s="5"/>
      <c r="J226" s="79"/>
      <c r="L226" s="5"/>
      <c r="M226" s="5"/>
      <c r="N226" s="5"/>
      <c r="O226" s="5"/>
      <c r="P226" s="5"/>
      <c r="Q226" s="5"/>
      <c r="R226" s="5"/>
      <c r="S226" s="5"/>
    </row>
    <row r="227" spans="2:19" ht="30" customHeight="1" x14ac:dyDescent="0.25">
      <c r="B227" s="5"/>
      <c r="C227" s="5"/>
      <c r="D227" s="5"/>
      <c r="E227" s="5"/>
      <c r="F227" s="5"/>
      <c r="G227" s="5"/>
      <c r="H227" s="5"/>
      <c r="I227" s="5"/>
      <c r="J227" s="79"/>
      <c r="L227" s="5"/>
      <c r="M227" s="5"/>
      <c r="N227" s="5"/>
      <c r="O227" s="5"/>
      <c r="P227" s="5"/>
      <c r="Q227" s="5"/>
      <c r="R227" s="5"/>
      <c r="S227" s="5"/>
    </row>
    <row r="228" spans="2:19" ht="30" customHeight="1" x14ac:dyDescent="0.25">
      <c r="B228" s="5"/>
      <c r="C228" s="5"/>
      <c r="D228" s="5"/>
      <c r="E228" s="5"/>
      <c r="F228" s="5"/>
      <c r="G228" s="5"/>
      <c r="H228" s="5"/>
      <c r="I228" s="5"/>
      <c r="J228" s="79"/>
      <c r="L228" s="5"/>
      <c r="M228" s="5"/>
      <c r="N228" s="5"/>
      <c r="O228" s="5"/>
      <c r="P228" s="5"/>
      <c r="Q228" s="5"/>
      <c r="R228" s="5"/>
      <c r="S228" s="5"/>
    </row>
    <row r="229" spans="2:19" ht="30" customHeight="1" x14ac:dyDescent="0.25">
      <c r="B229" s="5"/>
      <c r="C229" s="5"/>
      <c r="D229" s="5"/>
      <c r="E229" s="5"/>
      <c r="F229" s="5"/>
      <c r="G229" s="5"/>
      <c r="H229" s="5"/>
      <c r="I229" s="5"/>
      <c r="J229" s="79"/>
      <c r="L229" s="5"/>
      <c r="M229" s="5"/>
      <c r="N229" s="5"/>
      <c r="O229" s="5"/>
      <c r="P229" s="5"/>
      <c r="Q229" s="5"/>
      <c r="R229" s="5"/>
      <c r="S229" s="5"/>
    </row>
    <row r="230" spans="2:19" ht="30" customHeight="1" x14ac:dyDescent="0.25">
      <c r="B230" s="5"/>
      <c r="C230" s="5"/>
      <c r="D230" s="5"/>
      <c r="E230" s="5"/>
      <c r="F230" s="5"/>
      <c r="G230" s="5"/>
      <c r="H230" s="5"/>
      <c r="I230" s="5"/>
      <c r="J230" s="79"/>
      <c r="L230" s="5"/>
      <c r="M230" s="5"/>
      <c r="N230" s="5"/>
      <c r="O230" s="5"/>
      <c r="P230" s="5"/>
      <c r="Q230" s="5"/>
      <c r="R230" s="5"/>
      <c r="S230" s="5"/>
    </row>
    <row r="231" spans="2:19" ht="30" customHeight="1" x14ac:dyDescent="0.25">
      <c r="B231" s="5"/>
      <c r="C231" s="5"/>
      <c r="D231" s="5"/>
      <c r="E231" s="5"/>
      <c r="F231" s="5"/>
      <c r="G231" s="5"/>
      <c r="H231" s="5"/>
      <c r="I231" s="5"/>
      <c r="J231" s="79"/>
      <c r="L231" s="5"/>
      <c r="M231" s="5"/>
      <c r="N231" s="5"/>
      <c r="O231" s="5"/>
      <c r="P231" s="5"/>
      <c r="Q231" s="5"/>
      <c r="R231" s="5"/>
      <c r="S231" s="5"/>
    </row>
    <row r="232" spans="2:19" ht="30" customHeight="1" x14ac:dyDescent="0.25">
      <c r="B232" s="5"/>
      <c r="C232" s="5"/>
      <c r="D232" s="5"/>
      <c r="E232" s="5"/>
      <c r="F232" s="5"/>
      <c r="G232" s="5"/>
      <c r="H232" s="5"/>
      <c r="I232" s="5"/>
      <c r="J232" s="79"/>
      <c r="L232" s="5"/>
      <c r="M232" s="5"/>
      <c r="N232" s="5"/>
      <c r="O232" s="5"/>
      <c r="P232" s="5"/>
      <c r="Q232" s="5"/>
      <c r="R232" s="5"/>
      <c r="S232" s="5"/>
    </row>
    <row r="233" spans="2:19" ht="30" customHeight="1" x14ac:dyDescent="0.25">
      <c r="B233" s="5"/>
      <c r="C233" s="5"/>
      <c r="D233" s="5"/>
      <c r="E233" s="5"/>
      <c r="F233" s="5"/>
      <c r="G233" s="5"/>
      <c r="H233" s="5"/>
      <c r="I233" s="5"/>
      <c r="J233" s="79"/>
      <c r="L233" s="5"/>
      <c r="M233" s="5"/>
      <c r="N233" s="5"/>
      <c r="O233" s="5"/>
      <c r="P233" s="5"/>
      <c r="Q233" s="5"/>
      <c r="R233" s="5"/>
      <c r="S233" s="5"/>
    </row>
    <row r="234" spans="2:19" ht="30" customHeight="1" x14ac:dyDescent="0.25">
      <c r="B234" s="5"/>
      <c r="C234" s="5"/>
      <c r="D234" s="5"/>
      <c r="E234" s="5"/>
      <c r="F234" s="5"/>
      <c r="G234" s="5"/>
      <c r="H234" s="5"/>
      <c r="I234" s="5"/>
      <c r="J234" s="79"/>
      <c r="L234" s="5"/>
      <c r="M234" s="5"/>
      <c r="N234" s="5"/>
      <c r="O234" s="5"/>
      <c r="P234" s="5"/>
      <c r="Q234" s="5"/>
      <c r="R234" s="5"/>
      <c r="S234" s="5"/>
    </row>
    <row r="235" spans="2:19" ht="30" customHeight="1" x14ac:dyDescent="0.25">
      <c r="B235" s="5"/>
      <c r="C235" s="5"/>
      <c r="D235" s="5"/>
      <c r="E235" s="5"/>
      <c r="F235" s="5"/>
      <c r="G235" s="5"/>
      <c r="H235" s="5"/>
      <c r="I235" s="5"/>
      <c r="J235" s="79"/>
      <c r="L235" s="5"/>
      <c r="M235" s="5"/>
      <c r="N235" s="5"/>
      <c r="O235" s="5"/>
      <c r="P235" s="5"/>
      <c r="Q235" s="5"/>
      <c r="R235" s="5"/>
      <c r="S235" s="5"/>
    </row>
    <row r="236" spans="2:19" ht="30" customHeight="1" x14ac:dyDescent="0.25">
      <c r="B236" s="5"/>
      <c r="C236" s="5"/>
      <c r="D236" s="5"/>
      <c r="E236" s="5"/>
      <c r="F236" s="5"/>
      <c r="G236" s="5"/>
      <c r="H236" s="5"/>
      <c r="I236" s="5"/>
      <c r="J236" s="79"/>
      <c r="L236" s="5"/>
      <c r="M236" s="5"/>
      <c r="N236" s="5"/>
      <c r="O236" s="5"/>
      <c r="P236" s="5"/>
      <c r="Q236" s="5"/>
      <c r="R236" s="5"/>
      <c r="S236" s="5"/>
    </row>
    <row r="237" spans="2:19" ht="30" customHeight="1" x14ac:dyDescent="0.25">
      <c r="B237" s="5"/>
      <c r="C237" s="5"/>
      <c r="D237" s="5"/>
      <c r="E237" s="5"/>
      <c r="F237" s="5"/>
      <c r="G237" s="5"/>
      <c r="H237" s="5"/>
      <c r="I237" s="5"/>
      <c r="J237" s="79"/>
      <c r="L237" s="5"/>
      <c r="M237" s="5"/>
      <c r="N237" s="5"/>
      <c r="O237" s="5"/>
      <c r="P237" s="5"/>
      <c r="Q237" s="5"/>
      <c r="R237" s="5"/>
      <c r="S237" s="5"/>
    </row>
    <row r="238" spans="2:19" ht="30" customHeight="1" x14ac:dyDescent="0.25">
      <c r="B238" s="5"/>
      <c r="C238" s="5"/>
      <c r="D238" s="5"/>
      <c r="E238" s="5"/>
      <c r="F238" s="5"/>
      <c r="G238" s="5"/>
      <c r="H238" s="5"/>
      <c r="I238" s="5"/>
      <c r="J238" s="79"/>
      <c r="L238" s="5"/>
      <c r="M238" s="5"/>
      <c r="N238" s="5"/>
      <c r="O238" s="5"/>
      <c r="P238" s="5"/>
      <c r="Q238" s="5"/>
      <c r="R238" s="5"/>
      <c r="S238" s="5"/>
    </row>
    <row r="239" spans="2:19" ht="30" customHeight="1" x14ac:dyDescent="0.25">
      <c r="B239" s="5"/>
      <c r="C239" s="5"/>
      <c r="D239" s="5"/>
      <c r="E239" s="5"/>
      <c r="F239" s="5"/>
      <c r="G239" s="5"/>
      <c r="H239" s="5"/>
      <c r="I239" s="5"/>
      <c r="J239" s="79"/>
      <c r="L239" s="5"/>
      <c r="M239" s="5"/>
      <c r="N239" s="5"/>
      <c r="O239" s="5"/>
      <c r="P239" s="5"/>
      <c r="Q239" s="5"/>
      <c r="R239" s="5"/>
      <c r="S239" s="5"/>
    </row>
    <row r="240" spans="2:19" ht="30" customHeight="1" x14ac:dyDescent="0.25">
      <c r="B240" s="5"/>
      <c r="C240" s="5"/>
      <c r="D240" s="5"/>
      <c r="E240" s="5"/>
      <c r="F240" s="5"/>
      <c r="G240" s="5"/>
      <c r="H240" s="5"/>
      <c r="I240" s="5"/>
      <c r="J240" s="79"/>
      <c r="L240" s="5"/>
      <c r="M240" s="5"/>
      <c r="N240" s="5"/>
      <c r="O240" s="5"/>
      <c r="P240" s="5"/>
      <c r="Q240" s="5"/>
      <c r="R240" s="5"/>
      <c r="S240" s="5"/>
    </row>
    <row r="241" spans="2:19" ht="30" customHeight="1" x14ac:dyDescent="0.25">
      <c r="B241" s="5"/>
      <c r="C241" s="5"/>
      <c r="D241" s="5"/>
      <c r="E241" s="5"/>
      <c r="F241" s="5"/>
      <c r="G241" s="5"/>
      <c r="H241" s="5"/>
      <c r="I241" s="5"/>
      <c r="J241" s="79"/>
      <c r="L241" s="5"/>
      <c r="M241" s="5"/>
      <c r="N241" s="5"/>
      <c r="O241" s="5"/>
      <c r="P241" s="5"/>
      <c r="Q241" s="5"/>
      <c r="R241" s="5"/>
      <c r="S241" s="5"/>
    </row>
    <row r="242" spans="2:19" ht="30" customHeight="1" x14ac:dyDescent="0.25">
      <c r="B242" s="5"/>
      <c r="C242" s="5"/>
      <c r="D242" s="5"/>
      <c r="E242" s="5"/>
      <c r="F242" s="5"/>
      <c r="G242" s="5"/>
      <c r="H242" s="5"/>
      <c r="I242" s="5"/>
      <c r="J242" s="79"/>
      <c r="L242" s="5"/>
      <c r="M242" s="5"/>
      <c r="N242" s="5"/>
      <c r="O242" s="5"/>
      <c r="P242" s="5"/>
      <c r="Q242" s="5"/>
      <c r="R242" s="5"/>
      <c r="S242" s="5"/>
    </row>
    <row r="243" spans="2:19" ht="30" customHeight="1" x14ac:dyDescent="0.25">
      <c r="B243" s="5"/>
      <c r="C243" s="5"/>
      <c r="D243" s="5"/>
      <c r="E243" s="5"/>
      <c r="F243" s="5"/>
      <c r="G243" s="5"/>
      <c r="H243" s="5"/>
      <c r="I243" s="5"/>
      <c r="J243" s="79"/>
      <c r="L243" s="5"/>
      <c r="M243" s="5"/>
      <c r="N243" s="5"/>
      <c r="O243" s="5"/>
      <c r="P243" s="5"/>
      <c r="Q243" s="5"/>
      <c r="R243" s="5"/>
      <c r="S243" s="5"/>
    </row>
    <row r="244" spans="2:19" ht="30" customHeight="1" x14ac:dyDescent="0.25">
      <c r="B244" s="5"/>
      <c r="C244" s="5"/>
      <c r="D244" s="5"/>
      <c r="E244" s="5"/>
      <c r="F244" s="5"/>
      <c r="G244" s="5"/>
      <c r="H244" s="5"/>
      <c r="I244" s="5"/>
      <c r="J244" s="79"/>
      <c r="L244" s="5"/>
      <c r="M244" s="5"/>
      <c r="N244" s="5"/>
      <c r="O244" s="5"/>
      <c r="P244" s="5"/>
      <c r="Q244" s="5"/>
      <c r="R244" s="5"/>
      <c r="S244" s="5"/>
    </row>
    <row r="245" spans="2:19" ht="30" customHeight="1" x14ac:dyDescent="0.25">
      <c r="B245" s="5"/>
      <c r="C245" s="5"/>
      <c r="D245" s="5"/>
      <c r="E245" s="5"/>
      <c r="F245" s="5"/>
      <c r="G245" s="5"/>
      <c r="H245" s="5"/>
      <c r="I245" s="5"/>
      <c r="J245" s="79"/>
      <c r="L245" s="5"/>
      <c r="M245" s="5"/>
      <c r="N245" s="5"/>
      <c r="O245" s="5"/>
      <c r="P245" s="5"/>
      <c r="Q245" s="5"/>
      <c r="R245" s="5"/>
      <c r="S245" s="5"/>
    </row>
    <row r="246" spans="2:19" ht="30" customHeight="1" x14ac:dyDescent="0.25">
      <c r="B246" s="5"/>
      <c r="C246" s="5"/>
      <c r="D246" s="5"/>
      <c r="E246" s="5"/>
      <c r="F246" s="5"/>
      <c r="G246" s="5"/>
      <c r="H246" s="5"/>
      <c r="I246" s="5"/>
      <c r="J246" s="79"/>
      <c r="L246" s="5"/>
      <c r="M246" s="5"/>
      <c r="N246" s="5"/>
      <c r="O246" s="5"/>
      <c r="P246" s="5"/>
      <c r="Q246" s="5"/>
      <c r="R246" s="5"/>
      <c r="S246" s="5"/>
    </row>
    <row r="247" spans="2:19" ht="30" customHeight="1" x14ac:dyDescent="0.25">
      <c r="B247" s="5"/>
      <c r="C247" s="5"/>
      <c r="D247" s="5"/>
      <c r="E247" s="5"/>
      <c r="F247" s="5"/>
      <c r="G247" s="5"/>
      <c r="H247" s="5"/>
      <c r="I247" s="5"/>
      <c r="J247" s="79"/>
      <c r="L247" s="5"/>
      <c r="M247" s="5"/>
      <c r="N247" s="5"/>
      <c r="O247" s="5"/>
      <c r="P247" s="5"/>
      <c r="Q247" s="5"/>
      <c r="R247" s="5"/>
      <c r="S247" s="5"/>
    </row>
    <row r="248" spans="2:19" ht="30" customHeight="1" x14ac:dyDescent="0.25">
      <c r="B248" s="5"/>
      <c r="C248" s="5"/>
      <c r="D248" s="5"/>
      <c r="E248" s="5"/>
      <c r="F248" s="5"/>
      <c r="G248" s="5"/>
      <c r="H248" s="5"/>
      <c r="I248" s="5"/>
      <c r="J248" s="79"/>
      <c r="L248" s="5"/>
      <c r="M248" s="5"/>
      <c r="N248" s="5"/>
      <c r="O248" s="5"/>
      <c r="P248" s="5"/>
      <c r="Q248" s="5"/>
      <c r="R248" s="5"/>
      <c r="S248" s="5"/>
    </row>
    <row r="249" spans="2:19" ht="30" customHeight="1" x14ac:dyDescent="0.25">
      <c r="B249" s="5"/>
      <c r="C249" s="5"/>
      <c r="D249" s="5"/>
      <c r="E249" s="5"/>
      <c r="F249" s="5"/>
      <c r="G249" s="5"/>
      <c r="H249" s="5"/>
      <c r="I249" s="5"/>
      <c r="J249" s="79"/>
      <c r="L249" s="5"/>
      <c r="M249" s="5"/>
      <c r="N249" s="5"/>
      <c r="O249" s="5"/>
      <c r="P249" s="5"/>
      <c r="Q249" s="5"/>
      <c r="R249" s="5"/>
      <c r="S249" s="5"/>
    </row>
    <row r="250" spans="2:19" ht="30" customHeight="1" x14ac:dyDescent="0.25">
      <c r="B250" s="5"/>
      <c r="C250" s="5"/>
      <c r="D250" s="5"/>
      <c r="E250" s="5"/>
      <c r="F250" s="5"/>
      <c r="G250" s="5"/>
      <c r="H250" s="5"/>
      <c r="I250" s="5"/>
      <c r="J250" s="79"/>
      <c r="L250" s="5"/>
      <c r="M250" s="5"/>
      <c r="N250" s="5"/>
      <c r="O250" s="5"/>
      <c r="P250" s="5"/>
      <c r="Q250" s="5"/>
      <c r="R250" s="5"/>
      <c r="S250" s="5"/>
    </row>
    <row r="251" spans="2:19" ht="30" customHeight="1" x14ac:dyDescent="0.25">
      <c r="B251" s="5"/>
      <c r="C251" s="5"/>
      <c r="D251" s="5"/>
      <c r="E251" s="5"/>
      <c r="F251" s="5"/>
      <c r="G251" s="5"/>
      <c r="H251" s="5"/>
      <c r="I251" s="5"/>
      <c r="J251" s="79"/>
      <c r="L251" s="5"/>
      <c r="M251" s="5"/>
      <c r="N251" s="5"/>
      <c r="O251" s="5"/>
      <c r="P251" s="5"/>
      <c r="Q251" s="5"/>
      <c r="R251" s="5"/>
      <c r="S251" s="5"/>
    </row>
    <row r="252" spans="2:19" ht="30" customHeight="1" x14ac:dyDescent="0.25">
      <c r="B252" s="5"/>
      <c r="C252" s="5"/>
      <c r="D252" s="5"/>
      <c r="E252" s="5"/>
      <c r="F252" s="5"/>
      <c r="G252" s="5"/>
      <c r="H252" s="5"/>
      <c r="I252" s="5"/>
      <c r="J252" s="79"/>
      <c r="L252" s="5"/>
      <c r="M252" s="5"/>
      <c r="N252" s="5"/>
      <c r="O252" s="5"/>
      <c r="P252" s="5"/>
      <c r="Q252" s="5"/>
      <c r="R252" s="5"/>
      <c r="S252" s="5"/>
    </row>
    <row r="253" spans="2:19" ht="30" customHeight="1" x14ac:dyDescent="0.25">
      <c r="B253" s="5"/>
      <c r="C253" s="5"/>
      <c r="D253" s="5"/>
      <c r="E253" s="5"/>
      <c r="F253" s="5"/>
      <c r="G253" s="5"/>
      <c r="H253" s="5"/>
      <c r="I253" s="5"/>
      <c r="J253" s="79"/>
      <c r="L253" s="5"/>
      <c r="M253" s="5"/>
      <c r="N253" s="5"/>
      <c r="O253" s="5"/>
      <c r="P253" s="5"/>
      <c r="Q253" s="5"/>
      <c r="R253" s="5"/>
      <c r="S253" s="5"/>
    </row>
    <row r="254" spans="2:19" ht="30" customHeight="1" x14ac:dyDescent="0.25">
      <c r="B254" s="5"/>
      <c r="C254" s="5"/>
      <c r="D254" s="5"/>
      <c r="E254" s="5"/>
      <c r="F254" s="5"/>
      <c r="G254" s="5"/>
      <c r="H254" s="5"/>
      <c r="I254" s="5"/>
      <c r="J254" s="79"/>
      <c r="L254" s="5"/>
      <c r="M254" s="5"/>
      <c r="N254" s="5"/>
      <c r="O254" s="5"/>
      <c r="P254" s="5"/>
      <c r="Q254" s="5"/>
      <c r="R254" s="5"/>
      <c r="S254" s="5"/>
    </row>
    <row r="255" spans="2:19" ht="30" customHeight="1" x14ac:dyDescent="0.25">
      <c r="B255" s="5"/>
      <c r="C255" s="5"/>
      <c r="D255" s="5"/>
      <c r="E255" s="5"/>
      <c r="F255" s="5"/>
      <c r="G255" s="5"/>
      <c r="H255" s="5"/>
      <c r="I255" s="5"/>
      <c r="J255" s="79"/>
      <c r="L255" s="5"/>
      <c r="M255" s="5"/>
      <c r="N255" s="5"/>
      <c r="O255" s="5"/>
      <c r="P255" s="5"/>
      <c r="Q255" s="5"/>
      <c r="R255" s="5"/>
      <c r="S255" s="5"/>
    </row>
    <row r="256" spans="2:19" ht="30" customHeight="1" x14ac:dyDescent="0.25">
      <c r="B256" s="5"/>
      <c r="C256" s="5"/>
      <c r="D256" s="5"/>
      <c r="E256" s="5"/>
      <c r="F256" s="5"/>
      <c r="G256" s="5"/>
      <c r="H256" s="5"/>
      <c r="I256" s="5"/>
      <c r="J256" s="79"/>
      <c r="L256" s="5"/>
      <c r="M256" s="5"/>
      <c r="N256" s="5"/>
      <c r="O256" s="5"/>
      <c r="P256" s="5"/>
      <c r="Q256" s="5"/>
      <c r="R256" s="5"/>
      <c r="S256" s="5"/>
    </row>
    <row r="257" spans="2:19" ht="30" customHeight="1" x14ac:dyDescent="0.25">
      <c r="B257" s="5"/>
      <c r="C257" s="5"/>
      <c r="D257" s="5"/>
      <c r="E257" s="5"/>
      <c r="F257" s="5"/>
      <c r="G257" s="5"/>
      <c r="H257" s="5"/>
      <c r="I257" s="5"/>
      <c r="J257" s="79"/>
      <c r="L257" s="5"/>
      <c r="M257" s="5"/>
      <c r="N257" s="5"/>
      <c r="O257" s="5"/>
      <c r="P257" s="5"/>
      <c r="Q257" s="5"/>
      <c r="R257" s="5"/>
      <c r="S257" s="5"/>
    </row>
    <row r="258" spans="2:19" ht="30" customHeight="1" x14ac:dyDescent="0.25">
      <c r="B258" s="5"/>
      <c r="C258" s="5"/>
      <c r="D258" s="5"/>
      <c r="E258" s="5"/>
      <c r="F258" s="5"/>
      <c r="G258" s="5"/>
      <c r="H258" s="5"/>
      <c r="I258" s="5"/>
      <c r="J258" s="79"/>
      <c r="L258" s="5"/>
      <c r="M258" s="5"/>
      <c r="N258" s="5"/>
      <c r="O258" s="5"/>
      <c r="P258" s="5"/>
      <c r="Q258" s="5"/>
      <c r="R258" s="5"/>
      <c r="S258" s="5"/>
    </row>
    <row r="259" spans="2:19" ht="30" customHeight="1" x14ac:dyDescent="0.25">
      <c r="B259" s="5"/>
      <c r="C259" s="5"/>
      <c r="D259" s="5"/>
      <c r="E259" s="5"/>
      <c r="F259" s="5"/>
      <c r="G259" s="5"/>
      <c r="H259" s="5"/>
      <c r="I259" s="5"/>
      <c r="J259" s="79"/>
      <c r="L259" s="5"/>
      <c r="M259" s="5"/>
      <c r="N259" s="5"/>
      <c r="O259" s="5"/>
      <c r="P259" s="5"/>
      <c r="Q259" s="5"/>
      <c r="R259" s="5"/>
      <c r="S259" s="5"/>
    </row>
    <row r="260" spans="2:19" ht="30" customHeight="1" x14ac:dyDescent="0.25">
      <c r="B260" s="5"/>
      <c r="C260" s="5"/>
      <c r="D260" s="5"/>
      <c r="E260" s="5"/>
      <c r="F260" s="5"/>
      <c r="G260" s="5"/>
      <c r="H260" s="5"/>
      <c r="I260" s="5"/>
      <c r="J260" s="79"/>
      <c r="L260" s="5"/>
      <c r="M260" s="5"/>
      <c r="N260" s="5"/>
      <c r="O260" s="5"/>
      <c r="P260" s="5"/>
      <c r="Q260" s="5"/>
      <c r="R260" s="5"/>
      <c r="S260" s="5"/>
    </row>
    <row r="261" spans="2:19" ht="30" customHeight="1" x14ac:dyDescent="0.25">
      <c r="B261" s="5"/>
      <c r="C261" s="5"/>
      <c r="D261" s="5"/>
      <c r="E261" s="5"/>
      <c r="F261" s="5"/>
      <c r="G261" s="5"/>
      <c r="H261" s="5"/>
      <c r="I261" s="5"/>
      <c r="J261" s="79"/>
      <c r="L261" s="5"/>
      <c r="M261" s="5"/>
      <c r="N261" s="5"/>
      <c r="O261" s="5"/>
      <c r="P261" s="5"/>
      <c r="Q261" s="5"/>
      <c r="R261" s="5"/>
      <c r="S261" s="5"/>
    </row>
    <row r="262" spans="2:19" ht="30" customHeight="1" x14ac:dyDescent="0.25">
      <c r="B262" s="5"/>
      <c r="C262" s="5"/>
      <c r="D262" s="5"/>
      <c r="E262" s="5"/>
      <c r="F262" s="5"/>
      <c r="G262" s="5"/>
      <c r="H262" s="5"/>
      <c r="I262" s="5"/>
      <c r="J262" s="79"/>
      <c r="L262" s="5"/>
      <c r="M262" s="5"/>
      <c r="N262" s="5"/>
      <c r="O262" s="5"/>
      <c r="P262" s="5"/>
      <c r="Q262" s="5"/>
      <c r="R262" s="5"/>
      <c r="S262" s="5"/>
    </row>
    <row r="263" spans="2:19" ht="30" customHeight="1" x14ac:dyDescent="0.25">
      <c r="B263" s="5"/>
      <c r="C263" s="5"/>
      <c r="D263" s="5"/>
      <c r="E263" s="5"/>
      <c r="F263" s="5"/>
      <c r="G263" s="5"/>
      <c r="H263" s="5"/>
      <c r="I263" s="5"/>
      <c r="J263" s="79"/>
      <c r="L263" s="5"/>
      <c r="M263" s="5"/>
      <c r="N263" s="5"/>
      <c r="O263" s="5"/>
      <c r="P263" s="5"/>
      <c r="Q263" s="5"/>
      <c r="R263" s="5"/>
      <c r="S263" s="5"/>
    </row>
    <row r="264" spans="2:19" ht="30" customHeight="1" x14ac:dyDescent="0.25">
      <c r="B264" s="5"/>
      <c r="C264" s="5"/>
      <c r="D264" s="5"/>
      <c r="E264" s="5"/>
      <c r="F264" s="5"/>
      <c r="G264" s="5"/>
      <c r="H264" s="5"/>
      <c r="I264" s="5"/>
      <c r="J264" s="79"/>
      <c r="L264" s="5"/>
      <c r="M264" s="5"/>
      <c r="N264" s="5"/>
      <c r="O264" s="5"/>
      <c r="P264" s="5"/>
      <c r="Q264" s="5"/>
      <c r="R264" s="5"/>
      <c r="S264" s="5"/>
    </row>
    <row r="265" spans="2:19" ht="30" customHeight="1" x14ac:dyDescent="0.25">
      <c r="B265" s="5"/>
      <c r="C265" s="5"/>
      <c r="D265" s="5"/>
      <c r="E265" s="5"/>
      <c r="F265" s="5"/>
      <c r="G265" s="5"/>
      <c r="H265" s="5"/>
      <c r="I265" s="5"/>
      <c r="J265" s="79"/>
      <c r="L265" s="5"/>
      <c r="M265" s="5"/>
      <c r="N265" s="5"/>
      <c r="O265" s="5"/>
      <c r="P265" s="5"/>
      <c r="Q265" s="5"/>
      <c r="R265" s="5"/>
      <c r="S265" s="5"/>
    </row>
    <row r="266" spans="2:19" ht="30" customHeight="1" x14ac:dyDescent="0.25">
      <c r="B266" s="5"/>
      <c r="C266" s="5"/>
      <c r="D266" s="5"/>
      <c r="E266" s="5"/>
      <c r="F266" s="5"/>
      <c r="G266" s="5"/>
      <c r="H266" s="5"/>
      <c r="I266" s="5"/>
      <c r="J266" s="79"/>
      <c r="L266" s="5"/>
      <c r="M266" s="5"/>
      <c r="N266" s="5"/>
      <c r="O266" s="5"/>
      <c r="P266" s="5"/>
      <c r="Q266" s="5"/>
      <c r="R266" s="5"/>
      <c r="S266" s="5"/>
    </row>
    <row r="267" spans="2:19" ht="30" customHeight="1" x14ac:dyDescent="0.25">
      <c r="B267" s="5"/>
      <c r="C267" s="5"/>
      <c r="D267" s="5"/>
      <c r="E267" s="5"/>
      <c r="F267" s="5"/>
      <c r="G267" s="5"/>
      <c r="H267" s="5"/>
      <c r="I267" s="5"/>
      <c r="J267" s="79"/>
      <c r="L267" s="5"/>
      <c r="M267" s="5"/>
      <c r="N267" s="5"/>
      <c r="O267" s="5"/>
      <c r="P267" s="5"/>
      <c r="Q267" s="5"/>
      <c r="R267" s="5"/>
      <c r="S267" s="5"/>
    </row>
    <row r="268" spans="2:19" ht="30" customHeight="1" x14ac:dyDescent="0.25">
      <c r="B268" s="5"/>
      <c r="C268" s="5"/>
      <c r="D268" s="5"/>
      <c r="E268" s="5"/>
      <c r="F268" s="5"/>
      <c r="G268" s="5"/>
      <c r="H268" s="5"/>
      <c r="I268" s="5"/>
      <c r="J268" s="79"/>
      <c r="L268" s="5"/>
      <c r="M268" s="5"/>
      <c r="N268" s="5"/>
      <c r="O268" s="5"/>
      <c r="P268" s="5"/>
      <c r="Q268" s="5"/>
      <c r="R268" s="5"/>
      <c r="S268" s="5"/>
    </row>
    <row r="269" spans="2:19" ht="30" customHeight="1" x14ac:dyDescent="0.25">
      <c r="B269" s="5"/>
      <c r="C269" s="5"/>
      <c r="D269" s="5"/>
      <c r="E269" s="5"/>
      <c r="F269" s="5"/>
      <c r="G269" s="5"/>
      <c r="H269" s="5"/>
      <c r="I269" s="5"/>
      <c r="J269" s="79"/>
      <c r="L269" s="5"/>
      <c r="M269" s="5"/>
      <c r="N269" s="5"/>
      <c r="O269" s="5"/>
      <c r="P269" s="5"/>
      <c r="Q269" s="5"/>
      <c r="R269" s="5"/>
      <c r="S269" s="5"/>
    </row>
    <row r="270" spans="2:19" ht="30" customHeight="1" x14ac:dyDescent="0.25">
      <c r="B270" s="5"/>
      <c r="C270" s="5"/>
      <c r="D270" s="5"/>
      <c r="E270" s="5"/>
      <c r="F270" s="5"/>
      <c r="G270" s="5"/>
      <c r="H270" s="5"/>
      <c r="I270" s="5"/>
      <c r="J270" s="79"/>
      <c r="L270" s="5"/>
      <c r="M270" s="5"/>
      <c r="N270" s="5"/>
      <c r="O270" s="5"/>
      <c r="P270" s="5"/>
      <c r="Q270" s="5"/>
      <c r="R270" s="5"/>
      <c r="S270" s="5"/>
    </row>
    <row r="271" spans="2:19" ht="30" customHeight="1" x14ac:dyDescent="0.25">
      <c r="B271" s="5"/>
      <c r="C271" s="5"/>
      <c r="D271" s="5"/>
      <c r="E271" s="5"/>
      <c r="F271" s="5"/>
      <c r="G271" s="5"/>
      <c r="H271" s="5"/>
      <c r="I271" s="5"/>
      <c r="J271" s="79"/>
      <c r="L271" s="5"/>
      <c r="M271" s="5"/>
      <c r="N271" s="5"/>
      <c r="O271" s="5"/>
      <c r="P271" s="5"/>
      <c r="Q271" s="5"/>
      <c r="R271" s="5"/>
      <c r="S271" s="5"/>
    </row>
    <row r="272" spans="2:19" ht="30" customHeight="1" x14ac:dyDescent="0.25">
      <c r="B272" s="5"/>
      <c r="C272" s="5"/>
      <c r="D272" s="5"/>
      <c r="E272" s="5"/>
      <c r="F272" s="5"/>
      <c r="G272" s="5"/>
      <c r="H272" s="5"/>
      <c r="I272" s="5"/>
      <c r="J272" s="79"/>
      <c r="L272" s="5"/>
      <c r="M272" s="5"/>
      <c r="N272" s="5"/>
      <c r="O272" s="5"/>
      <c r="P272" s="5"/>
      <c r="Q272" s="5"/>
      <c r="R272" s="5"/>
      <c r="S272" s="5"/>
    </row>
    <row r="273" spans="2:19" ht="30" customHeight="1" x14ac:dyDescent="0.25">
      <c r="B273" s="5"/>
      <c r="C273" s="5"/>
      <c r="D273" s="5"/>
      <c r="E273" s="5"/>
      <c r="F273" s="5"/>
      <c r="G273" s="5"/>
      <c r="H273" s="5"/>
      <c r="I273" s="5"/>
      <c r="J273" s="79"/>
      <c r="L273" s="5"/>
      <c r="M273" s="5"/>
      <c r="N273" s="5"/>
      <c r="O273" s="5"/>
      <c r="P273" s="5"/>
      <c r="Q273" s="5"/>
      <c r="R273" s="5"/>
      <c r="S273" s="5"/>
    </row>
    <row r="274" spans="2:19" ht="30" customHeight="1" x14ac:dyDescent="0.25">
      <c r="B274" s="5"/>
      <c r="C274" s="5"/>
      <c r="D274" s="5"/>
      <c r="E274" s="5"/>
      <c r="F274" s="5"/>
      <c r="G274" s="5"/>
      <c r="H274" s="5"/>
      <c r="I274" s="5"/>
      <c r="J274" s="79"/>
      <c r="L274" s="5"/>
      <c r="M274" s="5"/>
      <c r="N274" s="5"/>
      <c r="O274" s="5"/>
      <c r="P274" s="5"/>
      <c r="Q274" s="5"/>
      <c r="R274" s="5"/>
      <c r="S274" s="5"/>
    </row>
    <row r="275" spans="2:19" ht="30" customHeight="1" x14ac:dyDescent="0.25">
      <c r="B275" s="5"/>
      <c r="C275" s="5"/>
      <c r="D275" s="5"/>
      <c r="E275" s="5"/>
      <c r="F275" s="5"/>
      <c r="G275" s="5"/>
      <c r="H275" s="5"/>
      <c r="I275" s="5"/>
      <c r="J275" s="79"/>
      <c r="L275" s="5"/>
      <c r="M275" s="5"/>
      <c r="N275" s="5"/>
      <c r="O275" s="5"/>
      <c r="P275" s="5"/>
      <c r="Q275" s="5"/>
      <c r="R275" s="5"/>
      <c r="S275" s="5"/>
    </row>
    <row r="276" spans="2:19" ht="30" customHeight="1" x14ac:dyDescent="0.25">
      <c r="B276" s="5"/>
      <c r="C276" s="5"/>
      <c r="D276" s="5"/>
      <c r="E276" s="5"/>
      <c r="F276" s="5"/>
      <c r="G276" s="5"/>
      <c r="H276" s="5"/>
      <c r="I276" s="5"/>
      <c r="J276" s="79"/>
      <c r="L276" s="5"/>
      <c r="M276" s="5"/>
      <c r="N276" s="5"/>
      <c r="O276" s="5"/>
      <c r="P276" s="5"/>
      <c r="Q276" s="5"/>
      <c r="R276" s="5"/>
      <c r="S276" s="5"/>
    </row>
    <row r="277" spans="2:19" ht="30" customHeight="1" x14ac:dyDescent="0.25">
      <c r="B277" s="5"/>
      <c r="C277" s="5"/>
      <c r="D277" s="5"/>
      <c r="E277" s="5"/>
      <c r="F277" s="5"/>
      <c r="G277" s="5"/>
      <c r="H277" s="5"/>
      <c r="I277" s="5"/>
      <c r="J277" s="79"/>
      <c r="L277" s="5"/>
      <c r="M277" s="5"/>
      <c r="N277" s="5"/>
      <c r="O277" s="5"/>
      <c r="P277" s="5"/>
      <c r="Q277" s="5"/>
      <c r="R277" s="5"/>
      <c r="S277" s="5"/>
    </row>
    <row r="278" spans="2:19" ht="30" customHeight="1" x14ac:dyDescent="0.25">
      <c r="B278" s="5"/>
      <c r="C278" s="5"/>
      <c r="D278" s="5"/>
      <c r="E278" s="5"/>
      <c r="F278" s="5"/>
      <c r="G278" s="5"/>
      <c r="H278" s="5"/>
      <c r="I278" s="5"/>
      <c r="J278" s="79"/>
      <c r="L278" s="5"/>
      <c r="M278" s="5"/>
      <c r="N278" s="5"/>
      <c r="O278" s="5"/>
      <c r="P278" s="5"/>
      <c r="Q278" s="5"/>
      <c r="R278" s="5"/>
      <c r="S278" s="5"/>
    </row>
    <row r="279" spans="2:19" ht="30" customHeight="1" x14ac:dyDescent="0.25">
      <c r="B279" s="5"/>
      <c r="C279" s="5"/>
      <c r="D279" s="5"/>
      <c r="E279" s="5"/>
      <c r="F279" s="5"/>
      <c r="G279" s="5"/>
      <c r="H279" s="5"/>
      <c r="I279" s="5"/>
      <c r="J279" s="79"/>
      <c r="L279" s="5"/>
      <c r="M279" s="5"/>
      <c r="N279" s="5"/>
      <c r="O279" s="5"/>
      <c r="P279" s="5"/>
      <c r="Q279" s="5"/>
      <c r="R279" s="5"/>
      <c r="S279" s="5"/>
    </row>
    <row r="280" spans="2:19" ht="30" customHeight="1" x14ac:dyDescent="0.25">
      <c r="B280" s="5"/>
      <c r="C280" s="5"/>
      <c r="D280" s="5"/>
      <c r="E280" s="5"/>
      <c r="F280" s="5"/>
      <c r="G280" s="5"/>
      <c r="H280" s="5"/>
      <c r="I280" s="5"/>
      <c r="J280" s="79"/>
      <c r="L280" s="5"/>
      <c r="M280" s="5"/>
      <c r="N280" s="5"/>
      <c r="O280" s="5"/>
      <c r="P280" s="5"/>
      <c r="Q280" s="5"/>
      <c r="R280" s="5"/>
      <c r="S280" s="5"/>
    </row>
    <row r="281" spans="2:19" ht="30" customHeight="1" x14ac:dyDescent="0.25">
      <c r="B281" s="5"/>
      <c r="C281" s="5"/>
      <c r="D281" s="5"/>
      <c r="E281" s="5"/>
      <c r="F281" s="5"/>
      <c r="G281" s="5"/>
      <c r="H281" s="5"/>
      <c r="I281" s="5"/>
      <c r="J281" s="79"/>
      <c r="L281" s="5"/>
      <c r="M281" s="5"/>
      <c r="N281" s="5"/>
      <c r="O281" s="5"/>
      <c r="P281" s="5"/>
      <c r="Q281" s="5"/>
      <c r="R281" s="5"/>
      <c r="S281" s="5"/>
    </row>
    <row r="282" spans="2:19" ht="30" customHeight="1" x14ac:dyDescent="0.25">
      <c r="B282" s="5"/>
      <c r="C282" s="5"/>
      <c r="D282" s="5"/>
      <c r="E282" s="5"/>
      <c r="F282" s="5"/>
      <c r="G282" s="5"/>
      <c r="H282" s="5"/>
      <c r="I282" s="5"/>
      <c r="J282" s="79"/>
      <c r="L282" s="5"/>
      <c r="M282" s="5"/>
      <c r="N282" s="5"/>
      <c r="O282" s="5"/>
      <c r="P282" s="5"/>
      <c r="Q282" s="5"/>
      <c r="R282" s="5"/>
      <c r="S282" s="5"/>
    </row>
    <row r="283" spans="2:19" ht="30" customHeight="1" x14ac:dyDescent="0.25">
      <c r="B283" s="5"/>
      <c r="C283" s="5"/>
      <c r="D283" s="5"/>
      <c r="E283" s="5"/>
      <c r="F283" s="5"/>
      <c r="G283" s="5"/>
      <c r="H283" s="5"/>
      <c r="I283" s="5"/>
      <c r="J283" s="79"/>
      <c r="L283" s="5"/>
      <c r="M283" s="5"/>
      <c r="N283" s="5"/>
      <c r="O283" s="5"/>
      <c r="P283" s="5"/>
      <c r="Q283" s="5"/>
      <c r="R283" s="5"/>
      <c r="S283" s="5"/>
    </row>
    <row r="284" spans="2:19" ht="30" customHeight="1" x14ac:dyDescent="0.25">
      <c r="B284" s="5"/>
      <c r="C284" s="5"/>
      <c r="D284" s="5"/>
      <c r="E284" s="5"/>
      <c r="F284" s="5"/>
      <c r="G284" s="5"/>
      <c r="H284" s="5"/>
      <c r="I284" s="5"/>
      <c r="J284" s="79"/>
      <c r="L284" s="5"/>
      <c r="M284" s="5"/>
      <c r="N284" s="5"/>
      <c r="O284" s="5"/>
      <c r="P284" s="5"/>
      <c r="Q284" s="5"/>
      <c r="R284" s="5"/>
      <c r="S284" s="5"/>
    </row>
    <row r="285" spans="2:19" ht="30" customHeight="1" x14ac:dyDescent="0.25">
      <c r="B285" s="5"/>
      <c r="C285" s="5"/>
      <c r="D285" s="5"/>
      <c r="E285" s="5"/>
      <c r="F285" s="5"/>
      <c r="G285" s="5"/>
      <c r="H285" s="5"/>
      <c r="I285" s="5"/>
      <c r="J285" s="79"/>
      <c r="L285" s="5"/>
      <c r="M285" s="5"/>
      <c r="N285" s="5"/>
      <c r="O285" s="5"/>
      <c r="P285" s="5"/>
      <c r="Q285" s="5"/>
      <c r="R285" s="5"/>
      <c r="S285" s="5"/>
    </row>
    <row r="286" spans="2:19" ht="30" customHeight="1" x14ac:dyDescent="0.25">
      <c r="B286" s="5"/>
      <c r="C286" s="5"/>
      <c r="D286" s="5"/>
      <c r="E286" s="5"/>
      <c r="F286" s="5"/>
      <c r="G286" s="5"/>
      <c r="H286" s="5"/>
      <c r="I286" s="5"/>
      <c r="J286" s="79"/>
      <c r="L286" s="5"/>
      <c r="M286" s="5"/>
      <c r="N286" s="5"/>
      <c r="O286" s="5"/>
      <c r="P286" s="5"/>
      <c r="Q286" s="5"/>
      <c r="R286" s="5"/>
      <c r="S286" s="5"/>
    </row>
    <row r="287" spans="2:19" ht="30" customHeight="1" x14ac:dyDescent="0.25">
      <c r="B287" s="5"/>
      <c r="C287" s="5"/>
      <c r="D287" s="5"/>
      <c r="E287" s="5"/>
      <c r="F287" s="5"/>
      <c r="G287" s="5"/>
      <c r="H287" s="5"/>
      <c r="I287" s="5"/>
      <c r="J287" s="79"/>
      <c r="L287" s="5"/>
      <c r="M287" s="5"/>
      <c r="N287" s="5"/>
      <c r="O287" s="5"/>
      <c r="P287" s="5"/>
      <c r="Q287" s="5"/>
      <c r="R287" s="5"/>
      <c r="S287" s="5"/>
    </row>
    <row r="288" spans="2:19" ht="30" customHeight="1" x14ac:dyDescent="0.25">
      <c r="B288" s="5"/>
      <c r="C288" s="5"/>
      <c r="D288" s="5"/>
      <c r="E288" s="5"/>
      <c r="F288" s="5"/>
      <c r="G288" s="5"/>
      <c r="H288" s="5"/>
      <c r="I288" s="5"/>
      <c r="J288" s="79"/>
      <c r="L288" s="5"/>
      <c r="M288" s="5"/>
      <c r="N288" s="5"/>
      <c r="O288" s="5"/>
      <c r="P288" s="5"/>
      <c r="Q288" s="5"/>
      <c r="R288" s="5"/>
      <c r="S288" s="5"/>
    </row>
    <row r="289" spans="2:19" ht="30" customHeight="1" x14ac:dyDescent="0.25">
      <c r="B289" s="5"/>
      <c r="C289" s="5"/>
      <c r="D289" s="5"/>
      <c r="E289" s="5"/>
      <c r="F289" s="5"/>
      <c r="G289" s="5"/>
      <c r="H289" s="5"/>
      <c r="I289" s="5"/>
      <c r="J289" s="79"/>
      <c r="L289" s="5"/>
      <c r="M289" s="5"/>
      <c r="N289" s="5"/>
      <c r="O289" s="5"/>
      <c r="P289" s="5"/>
      <c r="Q289" s="5"/>
      <c r="R289" s="5"/>
      <c r="S289" s="5"/>
    </row>
    <row r="290" spans="2:19" ht="30" customHeight="1" x14ac:dyDescent="0.25">
      <c r="B290" s="5"/>
      <c r="C290" s="5"/>
      <c r="D290" s="5"/>
      <c r="E290" s="5"/>
      <c r="F290" s="5"/>
      <c r="G290" s="5"/>
      <c r="H290" s="5"/>
      <c r="I290" s="5"/>
      <c r="J290" s="79"/>
      <c r="L290" s="5"/>
      <c r="M290" s="5"/>
      <c r="N290" s="5"/>
      <c r="O290" s="5"/>
      <c r="P290" s="5"/>
      <c r="Q290" s="5"/>
      <c r="R290" s="5"/>
      <c r="S290" s="5"/>
    </row>
    <row r="291" spans="2:19" ht="30" customHeight="1" x14ac:dyDescent="0.25">
      <c r="B291" s="5"/>
      <c r="C291" s="5"/>
      <c r="D291" s="5"/>
      <c r="E291" s="5"/>
      <c r="F291" s="5"/>
      <c r="G291" s="5"/>
      <c r="H291" s="5"/>
      <c r="I291" s="5"/>
      <c r="J291" s="79"/>
      <c r="L291" s="5"/>
      <c r="M291" s="5"/>
      <c r="N291" s="5"/>
      <c r="O291" s="5"/>
      <c r="P291" s="5"/>
      <c r="Q291" s="5"/>
      <c r="R291" s="5"/>
      <c r="S291" s="5"/>
    </row>
    <row r="292" spans="2:19" ht="30" customHeight="1" x14ac:dyDescent="0.25">
      <c r="B292" s="5"/>
      <c r="C292" s="5"/>
      <c r="D292" s="5"/>
      <c r="E292" s="5"/>
      <c r="F292" s="5"/>
      <c r="G292" s="5"/>
      <c r="H292" s="5"/>
      <c r="I292" s="5"/>
      <c r="J292" s="79"/>
      <c r="L292" s="5"/>
      <c r="M292" s="5"/>
      <c r="N292" s="5"/>
      <c r="O292" s="5"/>
      <c r="P292" s="5"/>
      <c r="Q292" s="5"/>
      <c r="R292" s="5"/>
      <c r="S292" s="5"/>
    </row>
    <row r="293" spans="2:19" ht="30" customHeight="1" x14ac:dyDescent="0.25">
      <c r="B293" s="5"/>
      <c r="C293" s="5"/>
      <c r="D293" s="5"/>
      <c r="E293" s="5"/>
      <c r="F293" s="5"/>
      <c r="G293" s="5"/>
      <c r="H293" s="5"/>
      <c r="I293" s="5"/>
      <c r="J293" s="79"/>
      <c r="L293" s="5"/>
      <c r="M293" s="5"/>
      <c r="N293" s="5"/>
      <c r="O293" s="5"/>
      <c r="P293" s="5"/>
      <c r="Q293" s="5"/>
      <c r="R293" s="5"/>
      <c r="S293" s="5"/>
    </row>
    <row r="294" spans="2:19" ht="30" customHeight="1" x14ac:dyDescent="0.25">
      <c r="B294" s="5"/>
      <c r="C294" s="5"/>
      <c r="D294" s="5"/>
      <c r="E294" s="5"/>
      <c r="F294" s="5"/>
      <c r="G294" s="5"/>
      <c r="H294" s="5"/>
      <c r="I294" s="5"/>
      <c r="J294" s="79"/>
      <c r="L294" s="5"/>
      <c r="M294" s="5"/>
      <c r="N294" s="5"/>
      <c r="O294" s="5"/>
      <c r="P294" s="5"/>
      <c r="Q294" s="5"/>
      <c r="R294" s="5"/>
      <c r="S294" s="5"/>
    </row>
    <row r="295" spans="2:19" ht="30" customHeight="1" x14ac:dyDescent="0.25">
      <c r="B295" s="5"/>
      <c r="C295" s="5"/>
      <c r="D295" s="5"/>
      <c r="E295" s="5"/>
      <c r="F295" s="5"/>
      <c r="G295" s="5"/>
      <c r="H295" s="5"/>
      <c r="I295" s="5"/>
      <c r="J295" s="79"/>
      <c r="L295" s="5"/>
      <c r="M295" s="5"/>
      <c r="N295" s="5"/>
      <c r="O295" s="5"/>
      <c r="P295" s="5"/>
      <c r="Q295" s="5"/>
      <c r="R295" s="5"/>
      <c r="S295" s="5"/>
    </row>
    <row r="296" spans="2:19" ht="30" customHeight="1" x14ac:dyDescent="0.25">
      <c r="B296" s="5"/>
      <c r="C296" s="5"/>
      <c r="D296" s="5"/>
      <c r="E296" s="5"/>
      <c r="F296" s="5"/>
      <c r="G296" s="5"/>
      <c r="H296" s="5"/>
      <c r="I296" s="5"/>
      <c r="J296" s="79"/>
      <c r="L296" s="5"/>
      <c r="M296" s="5"/>
      <c r="N296" s="5"/>
      <c r="O296" s="5"/>
      <c r="P296" s="5"/>
      <c r="Q296" s="5"/>
      <c r="R296" s="5"/>
      <c r="S296" s="5"/>
    </row>
    <row r="297" spans="2:19" ht="30" customHeight="1" x14ac:dyDescent="0.25">
      <c r="B297" s="5"/>
      <c r="C297" s="5"/>
      <c r="D297" s="5"/>
      <c r="E297" s="5"/>
      <c r="F297" s="5"/>
      <c r="G297" s="5"/>
      <c r="H297" s="5"/>
      <c r="I297" s="5"/>
      <c r="J297" s="79"/>
      <c r="L297" s="5"/>
      <c r="M297" s="5"/>
      <c r="N297" s="5"/>
      <c r="O297" s="5"/>
      <c r="P297" s="5"/>
      <c r="Q297" s="5"/>
      <c r="R297" s="5"/>
      <c r="S297" s="5"/>
    </row>
    <row r="298" spans="2:19" ht="30" customHeight="1" x14ac:dyDescent="0.25">
      <c r="B298" s="5"/>
      <c r="C298" s="5"/>
      <c r="D298" s="5"/>
      <c r="E298" s="5"/>
      <c r="F298" s="5"/>
      <c r="G298" s="5"/>
      <c r="H298" s="5"/>
      <c r="I298" s="5"/>
      <c r="J298" s="79"/>
      <c r="L298" s="5"/>
      <c r="M298" s="5"/>
      <c r="N298" s="5"/>
      <c r="O298" s="5"/>
      <c r="P298" s="5"/>
      <c r="Q298" s="5"/>
      <c r="R298" s="5"/>
      <c r="S298" s="5"/>
    </row>
    <row r="299" spans="2:19" ht="30" customHeight="1" x14ac:dyDescent="0.25">
      <c r="B299" s="5"/>
      <c r="C299" s="5"/>
      <c r="D299" s="5"/>
      <c r="E299" s="5"/>
      <c r="F299" s="5"/>
      <c r="G299" s="5"/>
      <c r="H299" s="5"/>
      <c r="I299" s="5"/>
      <c r="J299" s="79"/>
      <c r="L299" s="5"/>
      <c r="M299" s="5"/>
      <c r="N299" s="5"/>
      <c r="O299" s="5"/>
      <c r="P299" s="5"/>
      <c r="Q299" s="5"/>
      <c r="R299" s="5"/>
      <c r="S299" s="5"/>
    </row>
    <row r="300" spans="2:19" ht="30" customHeight="1" x14ac:dyDescent="0.25">
      <c r="B300" s="5"/>
      <c r="C300" s="5"/>
      <c r="D300" s="5"/>
      <c r="E300" s="5"/>
      <c r="F300" s="5"/>
      <c r="G300" s="5"/>
      <c r="H300" s="5"/>
      <c r="I300" s="5"/>
      <c r="J300" s="79"/>
      <c r="L300" s="5"/>
      <c r="M300" s="5"/>
      <c r="N300" s="5"/>
      <c r="O300" s="5"/>
      <c r="P300" s="5"/>
      <c r="Q300" s="5"/>
      <c r="R300" s="5"/>
      <c r="S300" s="5"/>
    </row>
    <row r="301" spans="2:19" ht="30" customHeight="1" x14ac:dyDescent="0.25">
      <c r="B301" s="5"/>
      <c r="C301" s="5"/>
      <c r="D301" s="5"/>
      <c r="E301" s="5"/>
      <c r="F301" s="5"/>
      <c r="G301" s="5"/>
      <c r="H301" s="5"/>
      <c r="I301" s="5"/>
      <c r="J301" s="79"/>
      <c r="L301" s="5"/>
      <c r="M301" s="5"/>
      <c r="N301" s="5"/>
      <c r="O301" s="5"/>
      <c r="P301" s="5"/>
      <c r="Q301" s="5"/>
      <c r="R301" s="5"/>
      <c r="S301" s="5"/>
    </row>
    <row r="302" spans="2:19" ht="30" customHeight="1" x14ac:dyDescent="0.25">
      <c r="B302" s="5"/>
      <c r="C302" s="5"/>
      <c r="D302" s="5"/>
      <c r="E302" s="5"/>
      <c r="F302" s="5"/>
      <c r="G302" s="5"/>
      <c r="H302" s="5"/>
      <c r="I302" s="5"/>
      <c r="J302" s="79"/>
      <c r="L302" s="5"/>
      <c r="M302" s="5"/>
      <c r="N302" s="5"/>
      <c r="O302" s="5"/>
      <c r="P302" s="5"/>
      <c r="Q302" s="5"/>
      <c r="R302" s="5"/>
      <c r="S302" s="5"/>
    </row>
    <row r="303" spans="2:19" ht="30" customHeight="1" x14ac:dyDescent="0.25">
      <c r="B303" s="5"/>
      <c r="C303" s="5"/>
      <c r="D303" s="5"/>
      <c r="E303" s="5"/>
      <c r="F303" s="5"/>
      <c r="G303" s="5"/>
      <c r="H303" s="5"/>
      <c r="I303" s="5"/>
      <c r="J303" s="79"/>
      <c r="L303" s="5"/>
      <c r="M303" s="5"/>
      <c r="N303" s="5"/>
      <c r="O303" s="5"/>
      <c r="P303" s="5"/>
      <c r="Q303" s="5"/>
      <c r="R303" s="5"/>
      <c r="S303" s="5"/>
    </row>
    <row r="304" spans="2:19" ht="30" customHeight="1" x14ac:dyDescent="0.25">
      <c r="B304" s="5"/>
      <c r="C304" s="5"/>
      <c r="D304" s="5"/>
      <c r="E304" s="5"/>
      <c r="F304" s="5"/>
      <c r="G304" s="5"/>
      <c r="H304" s="5"/>
      <c r="I304" s="5"/>
      <c r="J304" s="79"/>
      <c r="L304" s="5"/>
      <c r="M304" s="5"/>
      <c r="N304" s="5"/>
      <c r="O304" s="5"/>
      <c r="P304" s="5"/>
      <c r="Q304" s="5"/>
      <c r="R304" s="5"/>
      <c r="S304" s="5"/>
    </row>
    <row r="305" spans="2:19" ht="30" customHeight="1" x14ac:dyDescent="0.25">
      <c r="B305" s="5"/>
      <c r="C305" s="5"/>
      <c r="D305" s="5"/>
      <c r="E305" s="5"/>
      <c r="F305" s="5"/>
      <c r="G305" s="5"/>
      <c r="H305" s="5"/>
      <c r="I305" s="5"/>
      <c r="J305" s="79"/>
      <c r="L305" s="5"/>
      <c r="M305" s="5"/>
      <c r="N305" s="5"/>
      <c r="O305" s="5"/>
      <c r="P305" s="5"/>
      <c r="Q305" s="5"/>
      <c r="R305" s="5"/>
      <c r="S305" s="5"/>
    </row>
    <row r="306" spans="2:19" ht="30" customHeight="1" x14ac:dyDescent="0.25">
      <c r="B306" s="5"/>
      <c r="C306" s="5"/>
      <c r="D306" s="5"/>
      <c r="E306" s="5"/>
      <c r="F306" s="5"/>
      <c r="G306" s="5"/>
      <c r="H306" s="5"/>
      <c r="I306" s="5"/>
      <c r="J306" s="79"/>
      <c r="L306" s="5"/>
      <c r="M306" s="5"/>
      <c r="N306" s="5"/>
      <c r="O306" s="5"/>
      <c r="P306" s="5"/>
      <c r="Q306" s="5"/>
      <c r="R306" s="5"/>
      <c r="S306" s="5"/>
    </row>
    <row r="307" spans="2:19" ht="30" customHeight="1" x14ac:dyDescent="0.25">
      <c r="B307" s="5"/>
      <c r="C307" s="5"/>
      <c r="D307" s="5"/>
      <c r="E307" s="5"/>
      <c r="F307" s="5"/>
      <c r="G307" s="5"/>
      <c r="H307" s="5"/>
      <c r="I307" s="5"/>
      <c r="J307" s="79"/>
      <c r="L307" s="5"/>
      <c r="M307" s="5"/>
      <c r="N307" s="5"/>
      <c r="O307" s="5"/>
      <c r="P307" s="5"/>
      <c r="Q307" s="5"/>
      <c r="R307" s="5"/>
      <c r="S307" s="5"/>
    </row>
    <row r="308" spans="2:19" ht="30" customHeight="1" x14ac:dyDescent="0.25">
      <c r="B308" s="5"/>
      <c r="C308" s="5"/>
      <c r="D308" s="5"/>
      <c r="E308" s="5"/>
      <c r="F308" s="5"/>
      <c r="G308" s="5"/>
      <c r="H308" s="5"/>
      <c r="I308" s="5"/>
      <c r="J308" s="79"/>
      <c r="L308" s="5"/>
      <c r="M308" s="5"/>
      <c r="N308" s="5"/>
      <c r="O308" s="5"/>
      <c r="P308" s="5"/>
      <c r="Q308" s="5"/>
      <c r="R308" s="5"/>
      <c r="S308" s="5"/>
    </row>
    <row r="309" spans="2:19" ht="30" customHeight="1" x14ac:dyDescent="0.25">
      <c r="B309" s="5"/>
      <c r="C309" s="5"/>
      <c r="D309" s="5"/>
      <c r="E309" s="5"/>
      <c r="F309" s="5"/>
      <c r="G309" s="5"/>
      <c r="H309" s="5"/>
      <c r="I309" s="5"/>
      <c r="J309" s="79"/>
      <c r="L309" s="5"/>
      <c r="M309" s="5"/>
      <c r="N309" s="5"/>
      <c r="O309" s="5"/>
      <c r="P309" s="5"/>
      <c r="Q309" s="5"/>
      <c r="R309" s="5"/>
      <c r="S309" s="5"/>
    </row>
    <row r="310" spans="2:19" ht="30" customHeight="1" x14ac:dyDescent="0.25">
      <c r="B310" s="5"/>
      <c r="C310" s="5"/>
      <c r="D310" s="5"/>
      <c r="E310" s="5"/>
      <c r="F310" s="5"/>
      <c r="G310" s="5"/>
      <c r="H310" s="5"/>
      <c r="I310" s="5"/>
      <c r="J310" s="79"/>
      <c r="L310" s="5"/>
      <c r="M310" s="5"/>
      <c r="N310" s="5"/>
      <c r="O310" s="5"/>
      <c r="P310" s="5"/>
      <c r="Q310" s="5"/>
      <c r="R310" s="5"/>
      <c r="S310" s="5"/>
    </row>
    <row r="311" spans="2:19" ht="30" customHeight="1" x14ac:dyDescent="0.25">
      <c r="B311" s="5"/>
      <c r="C311" s="5"/>
      <c r="D311" s="5"/>
      <c r="E311" s="5"/>
      <c r="F311" s="5"/>
      <c r="G311" s="5"/>
      <c r="H311" s="5"/>
      <c r="I311" s="5"/>
      <c r="J311" s="79"/>
      <c r="L311" s="5"/>
      <c r="M311" s="5"/>
      <c r="N311" s="5"/>
      <c r="O311" s="5"/>
      <c r="P311" s="5"/>
      <c r="Q311" s="5"/>
      <c r="R311" s="5"/>
      <c r="S311" s="5"/>
    </row>
    <row r="312" spans="2:19" ht="30" customHeight="1" x14ac:dyDescent="0.25">
      <c r="B312" s="5"/>
      <c r="C312" s="5"/>
      <c r="D312" s="5"/>
      <c r="E312" s="5"/>
      <c r="F312" s="5"/>
      <c r="G312" s="5"/>
      <c r="H312" s="5"/>
      <c r="I312" s="5"/>
      <c r="J312" s="79"/>
      <c r="L312" s="5"/>
      <c r="M312" s="5"/>
      <c r="N312" s="5"/>
      <c r="O312" s="5"/>
      <c r="P312" s="5"/>
      <c r="Q312" s="5"/>
      <c r="R312" s="5"/>
      <c r="S312" s="5"/>
    </row>
    <row r="313" spans="2:19" ht="30" customHeight="1" x14ac:dyDescent="0.25">
      <c r="B313" s="5"/>
      <c r="C313" s="5"/>
      <c r="D313" s="5"/>
      <c r="E313" s="5"/>
      <c r="F313" s="5"/>
      <c r="G313" s="5"/>
      <c r="H313" s="5"/>
      <c r="I313" s="5"/>
      <c r="J313" s="79"/>
      <c r="L313" s="5"/>
      <c r="M313" s="5"/>
      <c r="N313" s="5"/>
      <c r="O313" s="5"/>
      <c r="P313" s="5"/>
      <c r="Q313" s="5"/>
      <c r="R313" s="5"/>
      <c r="S313" s="5"/>
    </row>
    <row r="314" spans="2:19" ht="30" customHeight="1" x14ac:dyDescent="0.25">
      <c r="B314" s="5"/>
      <c r="C314" s="5"/>
      <c r="D314" s="5"/>
      <c r="E314" s="5"/>
      <c r="F314" s="5"/>
      <c r="G314" s="5"/>
      <c r="H314" s="5"/>
      <c r="I314" s="5"/>
      <c r="J314" s="79"/>
      <c r="L314" s="5"/>
      <c r="M314" s="5"/>
      <c r="N314" s="5"/>
      <c r="O314" s="5"/>
      <c r="P314" s="5"/>
      <c r="Q314" s="5"/>
      <c r="R314" s="5"/>
      <c r="S314" s="5"/>
    </row>
    <row r="315" spans="2:19" ht="30" customHeight="1" x14ac:dyDescent="0.25">
      <c r="B315" s="5"/>
      <c r="C315" s="5"/>
      <c r="D315" s="5"/>
      <c r="E315" s="5"/>
      <c r="F315" s="5"/>
      <c r="G315" s="5"/>
      <c r="H315" s="5"/>
      <c r="I315" s="5"/>
      <c r="J315" s="79"/>
      <c r="L315" s="5"/>
      <c r="M315" s="5"/>
      <c r="N315" s="5"/>
      <c r="O315" s="5"/>
      <c r="P315" s="5"/>
      <c r="Q315" s="5"/>
      <c r="R315" s="5"/>
      <c r="S315" s="5"/>
    </row>
    <row r="316" spans="2:19" ht="30" customHeight="1" x14ac:dyDescent="0.25">
      <c r="B316" s="5"/>
      <c r="C316" s="5"/>
      <c r="D316" s="5"/>
      <c r="E316" s="5"/>
      <c r="F316" s="5"/>
      <c r="G316" s="5"/>
      <c r="H316" s="5"/>
      <c r="I316" s="5"/>
      <c r="J316" s="79"/>
      <c r="L316" s="5"/>
      <c r="M316" s="5"/>
      <c r="N316" s="5"/>
      <c r="O316" s="5"/>
      <c r="P316" s="5"/>
      <c r="Q316" s="5"/>
      <c r="R316" s="5"/>
      <c r="S316" s="5"/>
    </row>
    <row r="317" spans="2:19" ht="30" customHeight="1" x14ac:dyDescent="0.25">
      <c r="B317" s="5"/>
      <c r="C317" s="5"/>
      <c r="D317" s="5"/>
      <c r="E317" s="5"/>
      <c r="F317" s="5"/>
      <c r="G317" s="5"/>
      <c r="H317" s="5"/>
      <c r="I317" s="5"/>
      <c r="J317" s="79"/>
      <c r="L317" s="5"/>
      <c r="M317" s="5"/>
      <c r="N317" s="5"/>
      <c r="O317" s="5"/>
      <c r="P317" s="5"/>
      <c r="Q317" s="5"/>
      <c r="R317" s="5"/>
      <c r="S317" s="5"/>
    </row>
    <row r="318" spans="2:19" ht="30" customHeight="1" x14ac:dyDescent="0.25">
      <c r="B318" s="5"/>
      <c r="C318" s="5"/>
      <c r="D318" s="5"/>
      <c r="E318" s="5"/>
      <c r="F318" s="5"/>
      <c r="G318" s="5"/>
      <c r="H318" s="5"/>
      <c r="I318" s="5"/>
      <c r="J318" s="79"/>
      <c r="L318" s="5"/>
      <c r="M318" s="5"/>
      <c r="N318" s="5"/>
      <c r="O318" s="5"/>
      <c r="P318" s="5"/>
      <c r="Q318" s="5"/>
      <c r="R318" s="5"/>
      <c r="S318" s="5"/>
    </row>
    <row r="319" spans="2:19" ht="30" customHeight="1" x14ac:dyDescent="0.25">
      <c r="B319" s="5"/>
      <c r="C319" s="5"/>
      <c r="D319" s="5"/>
      <c r="E319" s="5"/>
      <c r="F319" s="5"/>
      <c r="G319" s="5"/>
      <c r="H319" s="5"/>
      <c r="I319" s="5"/>
      <c r="J319" s="79"/>
      <c r="L319" s="5"/>
      <c r="M319" s="5"/>
      <c r="N319" s="5"/>
      <c r="O319" s="5"/>
      <c r="P319" s="5"/>
      <c r="Q319" s="5"/>
      <c r="R319" s="5"/>
      <c r="S319" s="5"/>
    </row>
    <row r="320" spans="2:19" ht="30" customHeight="1" x14ac:dyDescent="0.25">
      <c r="B320" s="5"/>
      <c r="C320" s="5"/>
      <c r="D320" s="5"/>
      <c r="E320" s="5"/>
      <c r="F320" s="5"/>
      <c r="G320" s="5"/>
      <c r="H320" s="5"/>
      <c r="I320" s="5"/>
      <c r="J320" s="79"/>
      <c r="L320" s="5"/>
      <c r="M320" s="5"/>
      <c r="N320" s="5"/>
      <c r="O320" s="5"/>
      <c r="P320" s="5"/>
      <c r="Q320" s="5"/>
      <c r="R320" s="5"/>
      <c r="S320" s="5"/>
    </row>
    <row r="321" spans="2:19" ht="30" customHeight="1" x14ac:dyDescent="0.25">
      <c r="B321" s="5"/>
      <c r="C321" s="5"/>
      <c r="D321" s="5"/>
      <c r="E321" s="5"/>
      <c r="F321" s="5"/>
      <c r="G321" s="5"/>
      <c r="H321" s="5"/>
      <c r="I321" s="5"/>
      <c r="J321" s="79"/>
      <c r="L321" s="5"/>
      <c r="M321" s="5"/>
      <c r="N321" s="5"/>
      <c r="O321" s="5"/>
      <c r="P321" s="5"/>
      <c r="Q321" s="5"/>
      <c r="R321" s="5"/>
      <c r="S321" s="5"/>
    </row>
    <row r="322" spans="2:19" ht="30" customHeight="1" x14ac:dyDescent="0.25">
      <c r="B322" s="5"/>
      <c r="C322" s="5"/>
      <c r="D322" s="5"/>
      <c r="E322" s="5"/>
      <c r="F322" s="5"/>
      <c r="G322" s="5"/>
      <c r="H322" s="5"/>
      <c r="I322" s="5"/>
      <c r="J322" s="79"/>
      <c r="L322" s="5"/>
      <c r="M322" s="5"/>
      <c r="N322" s="5"/>
      <c r="O322" s="5"/>
      <c r="P322" s="5"/>
      <c r="Q322" s="5"/>
      <c r="R322" s="5"/>
      <c r="S322" s="5"/>
    </row>
    <row r="323" spans="2:19" ht="30" customHeight="1" x14ac:dyDescent="0.25">
      <c r="B323" s="5"/>
      <c r="C323" s="5"/>
      <c r="D323" s="5"/>
      <c r="E323" s="5"/>
      <c r="F323" s="5"/>
      <c r="G323" s="5"/>
      <c r="H323" s="5"/>
      <c r="I323" s="5"/>
      <c r="J323" s="79"/>
      <c r="L323" s="5"/>
      <c r="M323" s="5"/>
      <c r="N323" s="5"/>
      <c r="O323" s="5"/>
      <c r="P323" s="5"/>
      <c r="Q323" s="5"/>
      <c r="R323" s="5"/>
      <c r="S323" s="5"/>
    </row>
    <row r="324" spans="2:19" ht="30" customHeight="1" x14ac:dyDescent="0.25">
      <c r="B324" s="5"/>
      <c r="C324" s="5"/>
      <c r="D324" s="5"/>
      <c r="E324" s="5"/>
      <c r="F324" s="5"/>
      <c r="G324" s="5"/>
      <c r="H324" s="5"/>
      <c r="I324" s="5"/>
      <c r="J324" s="79"/>
      <c r="L324" s="5"/>
      <c r="M324" s="5"/>
      <c r="N324" s="5"/>
      <c r="O324" s="5"/>
      <c r="P324" s="5"/>
      <c r="Q324" s="5"/>
      <c r="R324" s="5"/>
      <c r="S324" s="5"/>
    </row>
    <row r="325" spans="2:19" ht="30" customHeight="1" x14ac:dyDescent="0.25">
      <c r="B325" s="5"/>
      <c r="C325" s="5"/>
      <c r="D325" s="5"/>
      <c r="E325" s="5"/>
      <c r="F325" s="5"/>
      <c r="G325" s="5"/>
      <c r="H325" s="5"/>
      <c r="I325" s="5"/>
      <c r="J325" s="79"/>
      <c r="L325" s="5"/>
      <c r="M325" s="5"/>
      <c r="N325" s="5"/>
      <c r="O325" s="5"/>
      <c r="P325" s="5"/>
      <c r="Q325" s="5"/>
      <c r="R325" s="5"/>
      <c r="S325" s="5"/>
    </row>
    <row r="326" spans="2:19" ht="30" customHeight="1" x14ac:dyDescent="0.25">
      <c r="B326" s="5"/>
      <c r="C326" s="5"/>
      <c r="D326" s="5"/>
      <c r="E326" s="5"/>
      <c r="F326" s="5"/>
      <c r="G326" s="5"/>
      <c r="H326" s="5"/>
      <c r="I326" s="5"/>
      <c r="J326" s="79"/>
      <c r="L326" s="5"/>
      <c r="M326" s="5"/>
      <c r="N326" s="5"/>
      <c r="O326" s="5"/>
      <c r="P326" s="5"/>
      <c r="Q326" s="5"/>
      <c r="R326" s="5"/>
      <c r="S326" s="5"/>
    </row>
    <row r="327" spans="2:19" ht="30" customHeight="1" x14ac:dyDescent="0.25">
      <c r="B327" s="5"/>
      <c r="C327" s="5"/>
      <c r="D327" s="5"/>
      <c r="E327" s="5"/>
      <c r="F327" s="5"/>
      <c r="G327" s="5"/>
      <c r="H327" s="5"/>
      <c r="I327" s="5"/>
      <c r="J327" s="79"/>
      <c r="L327" s="5"/>
      <c r="M327" s="5"/>
      <c r="N327" s="5"/>
      <c r="O327" s="5"/>
      <c r="P327" s="5"/>
      <c r="Q327" s="5"/>
      <c r="R327" s="5"/>
      <c r="S327" s="5"/>
    </row>
    <row r="328" spans="2:19" ht="30" customHeight="1" x14ac:dyDescent="0.25">
      <c r="B328" s="5"/>
      <c r="C328" s="5"/>
      <c r="D328" s="5"/>
      <c r="E328" s="5"/>
      <c r="F328" s="5"/>
      <c r="G328" s="5"/>
      <c r="H328" s="5"/>
      <c r="I328" s="5"/>
      <c r="J328" s="79"/>
      <c r="L328" s="5"/>
      <c r="M328" s="5"/>
      <c r="N328" s="5"/>
      <c r="O328" s="5"/>
      <c r="P328" s="5"/>
      <c r="Q328" s="5"/>
      <c r="R328" s="5"/>
      <c r="S328" s="5"/>
    </row>
    <row r="329" spans="2:19" ht="30" customHeight="1" x14ac:dyDescent="0.25">
      <c r="B329" s="5"/>
      <c r="C329" s="5"/>
      <c r="D329" s="5"/>
      <c r="E329" s="5"/>
      <c r="F329" s="5"/>
      <c r="G329" s="5"/>
      <c r="H329" s="5"/>
      <c r="I329" s="5"/>
      <c r="J329" s="79"/>
      <c r="L329" s="5"/>
      <c r="M329" s="5"/>
      <c r="N329" s="5"/>
      <c r="O329" s="5"/>
      <c r="P329" s="5"/>
      <c r="Q329" s="5"/>
      <c r="R329" s="5"/>
      <c r="S329" s="5"/>
    </row>
    <row r="330" spans="2:19" ht="30" customHeight="1" x14ac:dyDescent="0.25">
      <c r="B330" s="5"/>
      <c r="C330" s="5"/>
      <c r="D330" s="5"/>
      <c r="E330" s="5"/>
      <c r="F330" s="5"/>
      <c r="G330" s="5"/>
      <c r="H330" s="5"/>
      <c r="I330" s="5"/>
      <c r="J330" s="79"/>
      <c r="L330" s="5"/>
      <c r="M330" s="5"/>
      <c r="N330" s="5"/>
      <c r="O330" s="5"/>
      <c r="P330" s="5"/>
      <c r="Q330" s="5"/>
      <c r="R330" s="5"/>
      <c r="S330" s="5"/>
    </row>
    <row r="331" spans="2:19" ht="30" customHeight="1" x14ac:dyDescent="0.25">
      <c r="B331" s="5"/>
      <c r="C331" s="5"/>
      <c r="D331" s="5"/>
      <c r="E331" s="5"/>
      <c r="F331" s="5"/>
      <c r="G331" s="5"/>
      <c r="H331" s="5"/>
      <c r="I331" s="5"/>
      <c r="J331" s="79"/>
      <c r="L331" s="5"/>
      <c r="M331" s="5"/>
      <c r="N331" s="5"/>
      <c r="O331" s="5"/>
      <c r="P331" s="5"/>
      <c r="Q331" s="5"/>
      <c r="R331" s="5"/>
      <c r="S331" s="5"/>
    </row>
    <row r="332" spans="2:19" ht="30" customHeight="1" x14ac:dyDescent="0.25">
      <c r="B332" s="5"/>
      <c r="C332" s="5"/>
      <c r="D332" s="5"/>
      <c r="E332" s="5"/>
      <c r="F332" s="5"/>
      <c r="G332" s="5"/>
      <c r="H332" s="5"/>
      <c r="I332" s="5"/>
      <c r="J332" s="79"/>
      <c r="L332" s="5"/>
      <c r="M332" s="5"/>
      <c r="N332" s="5"/>
      <c r="O332" s="5"/>
      <c r="P332" s="5"/>
      <c r="Q332" s="5"/>
      <c r="R332" s="5"/>
      <c r="S332" s="5"/>
    </row>
    <row r="333" spans="2:19" ht="30" customHeight="1" x14ac:dyDescent="0.25">
      <c r="B333" s="5"/>
      <c r="C333" s="5"/>
      <c r="D333" s="5"/>
      <c r="E333" s="5"/>
      <c r="F333" s="5"/>
      <c r="G333" s="5"/>
      <c r="H333" s="5"/>
      <c r="I333" s="5"/>
      <c r="J333" s="79"/>
      <c r="L333" s="5"/>
      <c r="M333" s="5"/>
      <c r="N333" s="5"/>
      <c r="O333" s="5"/>
      <c r="P333" s="5"/>
      <c r="Q333" s="5"/>
      <c r="R333" s="5"/>
      <c r="S333" s="5"/>
    </row>
    <row r="334" spans="2:19" ht="30" customHeight="1" x14ac:dyDescent="0.25">
      <c r="B334" s="5"/>
      <c r="C334" s="5"/>
      <c r="D334" s="5"/>
      <c r="E334" s="5"/>
      <c r="F334" s="5"/>
      <c r="G334" s="5"/>
      <c r="H334" s="5"/>
      <c r="I334" s="5"/>
      <c r="J334" s="79"/>
      <c r="L334" s="5"/>
      <c r="M334" s="5"/>
      <c r="N334" s="5"/>
      <c r="O334" s="5"/>
      <c r="P334" s="5"/>
      <c r="Q334" s="5"/>
      <c r="R334" s="5"/>
      <c r="S334" s="5"/>
    </row>
    <row r="335" spans="2:19" ht="30" customHeight="1" x14ac:dyDescent="0.25">
      <c r="B335" s="5"/>
      <c r="C335" s="5"/>
      <c r="D335" s="5"/>
      <c r="E335" s="5"/>
      <c r="F335" s="5"/>
      <c r="G335" s="5"/>
      <c r="H335" s="5"/>
      <c r="I335" s="5"/>
      <c r="J335" s="79"/>
      <c r="L335" s="5"/>
      <c r="M335" s="5"/>
      <c r="N335" s="5"/>
      <c r="O335" s="5"/>
      <c r="P335" s="5"/>
      <c r="Q335" s="5"/>
      <c r="R335" s="5"/>
      <c r="S335" s="5"/>
    </row>
    <row r="336" spans="2:19" ht="30" customHeight="1" x14ac:dyDescent="0.25">
      <c r="B336" s="5"/>
      <c r="C336" s="5"/>
      <c r="D336" s="5"/>
      <c r="E336" s="5"/>
      <c r="F336" s="5"/>
      <c r="G336" s="5"/>
      <c r="H336" s="5"/>
      <c r="I336" s="5"/>
      <c r="J336" s="79"/>
      <c r="L336" s="5"/>
      <c r="M336" s="5"/>
      <c r="N336" s="5"/>
      <c r="O336" s="5"/>
      <c r="P336" s="5"/>
      <c r="Q336" s="5"/>
      <c r="R336" s="5"/>
      <c r="S336" s="5"/>
    </row>
    <row r="337" spans="2:19" ht="30" customHeight="1" x14ac:dyDescent="0.25">
      <c r="B337" s="5"/>
      <c r="C337" s="5"/>
      <c r="D337" s="5"/>
      <c r="E337" s="5"/>
      <c r="F337" s="5"/>
      <c r="G337" s="5"/>
      <c r="H337" s="5"/>
      <c r="I337" s="5"/>
      <c r="J337" s="79"/>
      <c r="L337" s="5"/>
      <c r="M337" s="5"/>
      <c r="N337" s="5"/>
      <c r="O337" s="5"/>
      <c r="P337" s="5"/>
      <c r="Q337" s="5"/>
      <c r="R337" s="5"/>
      <c r="S337" s="5"/>
    </row>
    <row r="338" spans="2:19" ht="30" customHeight="1" x14ac:dyDescent="0.25">
      <c r="B338" s="5"/>
      <c r="C338" s="5"/>
      <c r="D338" s="5"/>
      <c r="E338" s="5"/>
      <c r="F338" s="5"/>
      <c r="G338" s="5"/>
      <c r="H338" s="5"/>
      <c r="I338" s="5"/>
      <c r="J338" s="79"/>
      <c r="L338" s="5"/>
      <c r="M338" s="5"/>
      <c r="N338" s="5"/>
      <c r="O338" s="5"/>
      <c r="P338" s="5"/>
      <c r="Q338" s="5"/>
      <c r="R338" s="5"/>
      <c r="S338" s="5"/>
    </row>
    <row r="339" spans="2:19" ht="30" customHeight="1" x14ac:dyDescent="0.25">
      <c r="B339" s="5"/>
      <c r="C339" s="5"/>
      <c r="D339" s="5"/>
      <c r="E339" s="5"/>
      <c r="F339" s="5"/>
      <c r="G339" s="5"/>
      <c r="H339" s="5"/>
      <c r="I339" s="5"/>
      <c r="J339" s="79"/>
      <c r="L339" s="5"/>
      <c r="M339" s="5"/>
      <c r="N339" s="5"/>
      <c r="O339" s="5"/>
      <c r="P339" s="5"/>
      <c r="Q339" s="5"/>
      <c r="R339" s="5"/>
      <c r="S339" s="5"/>
    </row>
    <row r="340" spans="2:19" ht="30" customHeight="1" x14ac:dyDescent="0.25">
      <c r="B340" s="5"/>
      <c r="C340" s="5"/>
      <c r="D340" s="5"/>
      <c r="E340" s="5"/>
      <c r="F340" s="5"/>
      <c r="G340" s="5"/>
      <c r="H340" s="5"/>
      <c r="I340" s="5"/>
      <c r="J340" s="79"/>
      <c r="L340" s="5"/>
      <c r="M340" s="5"/>
      <c r="N340" s="5"/>
      <c r="O340" s="5"/>
      <c r="P340" s="5"/>
      <c r="Q340" s="5"/>
      <c r="R340" s="5"/>
      <c r="S340" s="5"/>
    </row>
    <row r="341" spans="2:19" ht="30" customHeight="1" x14ac:dyDescent="0.25">
      <c r="B341" s="5"/>
      <c r="C341" s="5"/>
      <c r="D341" s="5"/>
      <c r="E341" s="5"/>
      <c r="F341" s="5"/>
      <c r="G341" s="5"/>
      <c r="H341" s="5"/>
      <c r="I341" s="5"/>
      <c r="J341" s="79"/>
      <c r="L341" s="5"/>
      <c r="M341" s="5"/>
      <c r="N341" s="5"/>
      <c r="O341" s="5"/>
      <c r="P341" s="5"/>
      <c r="Q341" s="5"/>
      <c r="R341" s="5"/>
      <c r="S341" s="5"/>
    </row>
    <row r="342" spans="2:19" ht="30" customHeight="1" x14ac:dyDescent="0.25">
      <c r="B342" s="5"/>
      <c r="C342" s="5"/>
      <c r="D342" s="5"/>
      <c r="E342" s="5"/>
      <c r="F342" s="5"/>
      <c r="G342" s="5"/>
      <c r="H342" s="5"/>
      <c r="I342" s="5"/>
      <c r="J342" s="79"/>
      <c r="L342" s="5"/>
      <c r="M342" s="5"/>
      <c r="N342" s="5"/>
      <c r="O342" s="5"/>
      <c r="P342" s="5"/>
      <c r="Q342" s="5"/>
      <c r="R342" s="5"/>
      <c r="S342" s="5"/>
    </row>
    <row r="343" spans="2:19" ht="30" customHeight="1" x14ac:dyDescent="0.25">
      <c r="B343" s="5"/>
      <c r="C343" s="5"/>
      <c r="D343" s="5"/>
      <c r="E343" s="5"/>
      <c r="F343" s="5"/>
      <c r="G343" s="5"/>
      <c r="H343" s="5"/>
      <c r="I343" s="5"/>
      <c r="J343" s="79"/>
      <c r="L343" s="5"/>
      <c r="M343" s="5"/>
      <c r="N343" s="5"/>
      <c r="O343" s="5"/>
      <c r="P343" s="5"/>
      <c r="Q343" s="5"/>
      <c r="R343" s="5"/>
      <c r="S343" s="5"/>
    </row>
    <row r="344" spans="2:19" ht="30" customHeight="1" x14ac:dyDescent="0.25">
      <c r="B344" s="5"/>
      <c r="C344" s="5"/>
      <c r="D344" s="5"/>
      <c r="E344" s="5"/>
      <c r="F344" s="5"/>
      <c r="G344" s="5"/>
      <c r="H344" s="5"/>
      <c r="I344" s="5"/>
      <c r="J344" s="79"/>
      <c r="L344" s="5"/>
      <c r="M344" s="5"/>
      <c r="N344" s="5"/>
      <c r="O344" s="5"/>
      <c r="P344" s="5"/>
      <c r="Q344" s="5"/>
      <c r="R344" s="5"/>
      <c r="S344" s="5"/>
    </row>
    <row r="345" spans="2:19" ht="30" customHeight="1" x14ac:dyDescent="0.25">
      <c r="B345" s="5"/>
      <c r="C345" s="5"/>
      <c r="D345" s="5"/>
      <c r="E345" s="5"/>
      <c r="F345" s="5"/>
      <c r="G345" s="5"/>
      <c r="H345" s="5"/>
      <c r="I345" s="5"/>
      <c r="J345" s="79"/>
      <c r="L345" s="5"/>
      <c r="M345" s="5"/>
      <c r="N345" s="5"/>
      <c r="O345" s="5"/>
      <c r="P345" s="5"/>
      <c r="Q345" s="5"/>
      <c r="R345" s="5"/>
      <c r="S345" s="5"/>
    </row>
    <row r="346" spans="2:19" ht="30" customHeight="1" x14ac:dyDescent="0.25">
      <c r="B346" s="5"/>
      <c r="C346" s="5"/>
      <c r="D346" s="5"/>
      <c r="E346" s="5"/>
      <c r="F346" s="5"/>
      <c r="G346" s="5"/>
      <c r="H346" s="5"/>
      <c r="I346" s="5"/>
      <c r="J346" s="79"/>
      <c r="L346" s="5"/>
      <c r="M346" s="5"/>
      <c r="N346" s="5"/>
      <c r="O346" s="5"/>
      <c r="P346" s="5"/>
      <c r="Q346" s="5"/>
      <c r="R346" s="5"/>
      <c r="S346" s="5"/>
    </row>
    <row r="347" spans="2:19" ht="30" customHeight="1" x14ac:dyDescent="0.25">
      <c r="B347" s="5"/>
      <c r="C347" s="5"/>
      <c r="D347" s="5"/>
      <c r="E347" s="5"/>
      <c r="F347" s="5"/>
      <c r="G347" s="5"/>
      <c r="H347" s="5"/>
      <c r="I347" s="5"/>
      <c r="J347" s="79"/>
      <c r="L347" s="5"/>
      <c r="M347" s="5"/>
      <c r="N347" s="5"/>
      <c r="O347" s="5"/>
      <c r="P347" s="5"/>
      <c r="Q347" s="5"/>
      <c r="R347" s="5"/>
      <c r="S347" s="5"/>
    </row>
    <row r="348" spans="2:19" ht="30" customHeight="1" x14ac:dyDescent="0.25">
      <c r="B348" s="5"/>
      <c r="C348" s="5"/>
      <c r="D348" s="5"/>
      <c r="E348" s="5"/>
      <c r="F348" s="5"/>
      <c r="G348" s="5"/>
      <c r="H348" s="5"/>
      <c r="I348" s="5"/>
      <c r="J348" s="79"/>
      <c r="L348" s="5"/>
      <c r="M348" s="5"/>
      <c r="N348" s="5"/>
      <c r="O348" s="5"/>
      <c r="P348" s="5"/>
      <c r="Q348" s="5"/>
      <c r="R348" s="5"/>
      <c r="S348" s="5"/>
    </row>
    <row r="349" spans="2:19" ht="30" customHeight="1" x14ac:dyDescent="0.25">
      <c r="B349" s="5"/>
      <c r="C349" s="5"/>
      <c r="D349" s="5"/>
      <c r="E349" s="5"/>
      <c r="F349" s="5"/>
      <c r="G349" s="5"/>
      <c r="H349" s="5"/>
      <c r="I349" s="5"/>
      <c r="J349" s="79"/>
      <c r="L349" s="5"/>
      <c r="M349" s="5"/>
      <c r="N349" s="5"/>
      <c r="O349" s="5"/>
      <c r="P349" s="5"/>
      <c r="Q349" s="5"/>
      <c r="R349" s="5"/>
      <c r="S349" s="5"/>
    </row>
    <row r="350" spans="2:19" ht="30" customHeight="1" x14ac:dyDescent="0.25">
      <c r="B350" s="5"/>
      <c r="C350" s="5"/>
      <c r="D350" s="5"/>
      <c r="E350" s="5"/>
      <c r="F350" s="5"/>
      <c r="G350" s="5"/>
      <c r="H350" s="5"/>
      <c r="I350" s="5"/>
      <c r="J350" s="79"/>
      <c r="L350" s="5"/>
      <c r="M350" s="5"/>
      <c r="N350" s="5"/>
      <c r="O350" s="5"/>
      <c r="P350" s="5"/>
      <c r="Q350" s="5"/>
      <c r="R350" s="5"/>
      <c r="S350" s="5"/>
    </row>
    <row r="351" spans="2:19" ht="30" customHeight="1" x14ac:dyDescent="0.25">
      <c r="B351" s="5"/>
      <c r="C351" s="5"/>
      <c r="D351" s="5"/>
      <c r="E351" s="5"/>
      <c r="F351" s="5"/>
      <c r="G351" s="5"/>
      <c r="H351" s="5"/>
      <c r="I351" s="5"/>
      <c r="J351" s="79"/>
      <c r="L351" s="5"/>
      <c r="M351" s="5"/>
      <c r="N351" s="5"/>
      <c r="O351" s="5"/>
      <c r="P351" s="5"/>
      <c r="Q351" s="5"/>
      <c r="R351" s="5"/>
      <c r="S351" s="5"/>
    </row>
    <row r="352" spans="2:19" ht="30" customHeight="1" x14ac:dyDescent="0.25">
      <c r="B352" s="5"/>
      <c r="C352" s="5"/>
      <c r="D352" s="5"/>
      <c r="E352" s="5"/>
      <c r="F352" s="5"/>
      <c r="G352" s="5"/>
      <c r="H352" s="5"/>
      <c r="I352" s="5"/>
      <c r="J352" s="79"/>
      <c r="L352" s="5"/>
      <c r="M352" s="5"/>
      <c r="N352" s="5"/>
      <c r="O352" s="5"/>
      <c r="P352" s="5"/>
      <c r="Q352" s="5"/>
      <c r="R352" s="5"/>
      <c r="S352" s="5"/>
    </row>
    <row r="353" spans="2:19" ht="30" customHeight="1" x14ac:dyDescent="0.25">
      <c r="B353" s="5"/>
      <c r="C353" s="5"/>
      <c r="D353" s="5"/>
      <c r="E353" s="5"/>
      <c r="F353" s="5"/>
      <c r="G353" s="5"/>
      <c r="H353" s="5"/>
      <c r="I353" s="5"/>
      <c r="J353" s="79"/>
      <c r="L353" s="5"/>
      <c r="M353" s="5"/>
      <c r="N353" s="5"/>
      <c r="O353" s="5"/>
      <c r="P353" s="5"/>
      <c r="Q353" s="5"/>
      <c r="R353" s="5"/>
      <c r="S353" s="5"/>
    </row>
    <row r="354" spans="2:19" ht="30" customHeight="1" x14ac:dyDescent="0.25">
      <c r="B354" s="5"/>
      <c r="C354" s="5"/>
      <c r="D354" s="5"/>
      <c r="E354" s="5"/>
      <c r="F354" s="5"/>
      <c r="G354" s="5"/>
      <c r="H354" s="5"/>
      <c r="I354" s="5"/>
      <c r="J354" s="79"/>
      <c r="L354" s="5"/>
      <c r="M354" s="5"/>
      <c r="N354" s="5"/>
      <c r="O354" s="5"/>
      <c r="P354" s="5"/>
      <c r="Q354" s="5"/>
      <c r="R354" s="5"/>
      <c r="S354" s="5"/>
    </row>
    <row r="355" spans="2:19" ht="30" customHeight="1" x14ac:dyDescent="0.25">
      <c r="B355" s="5"/>
      <c r="C355" s="5"/>
      <c r="D355" s="5"/>
      <c r="E355" s="5"/>
      <c r="F355" s="5"/>
      <c r="G355" s="5"/>
      <c r="H355" s="5"/>
      <c r="I355" s="5"/>
      <c r="J355" s="79"/>
      <c r="L355" s="5"/>
      <c r="M355" s="5"/>
      <c r="N355" s="5"/>
      <c r="O355" s="5"/>
      <c r="P355" s="5"/>
      <c r="Q355" s="5"/>
      <c r="R355" s="5"/>
      <c r="S355" s="5"/>
    </row>
    <row r="356" spans="2:19" ht="30" customHeight="1" x14ac:dyDescent="0.25">
      <c r="B356" s="5"/>
      <c r="C356" s="5"/>
      <c r="D356" s="5"/>
      <c r="E356" s="5"/>
      <c r="F356" s="5"/>
      <c r="G356" s="5"/>
      <c r="H356" s="5"/>
      <c r="I356" s="5"/>
      <c r="J356" s="79"/>
      <c r="L356" s="5"/>
      <c r="M356" s="5"/>
      <c r="N356" s="5"/>
      <c r="O356" s="5"/>
      <c r="P356" s="5"/>
      <c r="Q356" s="5"/>
      <c r="R356" s="5"/>
      <c r="S356" s="5"/>
    </row>
    <row r="357" spans="2:19" ht="30" customHeight="1" x14ac:dyDescent="0.25">
      <c r="B357" s="5"/>
      <c r="C357" s="5"/>
      <c r="D357" s="5"/>
      <c r="E357" s="5"/>
      <c r="F357" s="5"/>
      <c r="G357" s="5"/>
      <c r="H357" s="5"/>
      <c r="I357" s="5"/>
      <c r="J357" s="79"/>
      <c r="L357" s="5"/>
      <c r="M357" s="5"/>
      <c r="N357" s="5"/>
      <c r="O357" s="5"/>
      <c r="P357" s="5"/>
      <c r="Q357" s="5"/>
      <c r="R357" s="5"/>
      <c r="S357" s="5"/>
    </row>
    <row r="358" spans="2:19" ht="30" customHeight="1" x14ac:dyDescent="0.25">
      <c r="B358" s="5"/>
      <c r="C358" s="5"/>
      <c r="D358" s="5"/>
      <c r="E358" s="5"/>
      <c r="F358" s="5"/>
      <c r="G358" s="5"/>
      <c r="H358" s="5"/>
      <c r="I358" s="5"/>
      <c r="J358" s="79"/>
      <c r="L358" s="5"/>
      <c r="M358" s="5"/>
      <c r="N358" s="5"/>
      <c r="O358" s="5"/>
      <c r="P358" s="5"/>
      <c r="Q358" s="5"/>
      <c r="R358" s="5"/>
      <c r="S358" s="5"/>
    </row>
    <row r="359" spans="2:19" ht="30" customHeight="1" x14ac:dyDescent="0.25">
      <c r="B359" s="5"/>
      <c r="C359" s="5"/>
      <c r="D359" s="5"/>
      <c r="E359" s="5"/>
      <c r="F359" s="5"/>
      <c r="G359" s="5"/>
      <c r="H359" s="5"/>
      <c r="I359" s="5"/>
      <c r="J359" s="79"/>
      <c r="L359" s="5"/>
      <c r="M359" s="5"/>
      <c r="N359" s="5"/>
      <c r="O359" s="5"/>
      <c r="P359" s="5"/>
      <c r="Q359" s="5"/>
      <c r="R359" s="5"/>
      <c r="S359" s="5"/>
    </row>
    <row r="360" spans="2:19" ht="30" customHeight="1" x14ac:dyDescent="0.25">
      <c r="B360" s="5"/>
      <c r="C360" s="5"/>
      <c r="D360" s="5"/>
      <c r="E360" s="5"/>
      <c r="F360" s="5"/>
      <c r="G360" s="5"/>
      <c r="H360" s="5"/>
      <c r="I360" s="5"/>
      <c r="J360" s="79"/>
      <c r="L360" s="5"/>
      <c r="M360" s="5"/>
      <c r="N360" s="5"/>
      <c r="O360" s="5"/>
      <c r="P360" s="5"/>
      <c r="Q360" s="5"/>
      <c r="R360" s="5"/>
      <c r="S360" s="5"/>
    </row>
    <row r="361" spans="2:19" ht="30" customHeight="1" x14ac:dyDescent="0.25">
      <c r="B361" s="5"/>
      <c r="C361" s="5"/>
      <c r="D361" s="5"/>
      <c r="E361" s="5"/>
      <c r="F361" s="5"/>
      <c r="G361" s="5"/>
      <c r="H361" s="5"/>
      <c r="I361" s="5"/>
      <c r="J361" s="79"/>
      <c r="L361" s="5"/>
      <c r="M361" s="5"/>
      <c r="N361" s="5"/>
      <c r="O361" s="5"/>
      <c r="P361" s="5"/>
      <c r="Q361" s="5"/>
      <c r="R361" s="5"/>
      <c r="S361" s="5"/>
    </row>
    <row r="362" spans="2:19" ht="30" customHeight="1" x14ac:dyDescent="0.25">
      <c r="B362" s="5"/>
      <c r="C362" s="5"/>
      <c r="D362" s="5"/>
      <c r="E362" s="5"/>
      <c r="F362" s="5"/>
      <c r="G362" s="5"/>
      <c r="H362" s="5"/>
      <c r="I362" s="5"/>
      <c r="J362" s="79"/>
      <c r="L362" s="5"/>
      <c r="M362" s="5"/>
      <c r="N362" s="5"/>
      <c r="O362" s="5"/>
      <c r="P362" s="5"/>
      <c r="Q362" s="5"/>
      <c r="R362" s="5"/>
      <c r="S362" s="5"/>
    </row>
    <row r="363" spans="2:19" ht="30" customHeight="1" x14ac:dyDescent="0.25">
      <c r="B363" s="5"/>
      <c r="C363" s="5"/>
      <c r="D363" s="5"/>
      <c r="E363" s="5"/>
      <c r="F363" s="5"/>
      <c r="G363" s="5"/>
      <c r="H363" s="5"/>
      <c r="I363" s="5"/>
      <c r="J363" s="79"/>
      <c r="L363" s="5"/>
      <c r="M363" s="5"/>
      <c r="N363" s="5"/>
      <c r="O363" s="5"/>
      <c r="P363" s="5"/>
      <c r="Q363" s="5"/>
      <c r="R363" s="5"/>
      <c r="S363" s="5"/>
    </row>
    <row r="364" spans="2:19" ht="30" customHeight="1" x14ac:dyDescent="0.25">
      <c r="B364" s="5"/>
      <c r="C364" s="5"/>
      <c r="D364" s="5"/>
      <c r="E364" s="5"/>
      <c r="F364" s="5"/>
      <c r="G364" s="5"/>
      <c r="H364" s="5"/>
      <c r="I364" s="5"/>
      <c r="J364" s="79"/>
      <c r="L364" s="5"/>
      <c r="M364" s="5"/>
      <c r="N364" s="5"/>
      <c r="O364" s="5"/>
      <c r="P364" s="5"/>
      <c r="Q364" s="5"/>
      <c r="R364" s="5"/>
      <c r="S364" s="5"/>
    </row>
    <row r="365" spans="2:19" ht="30" customHeight="1" x14ac:dyDescent="0.25">
      <c r="B365" s="5"/>
      <c r="C365" s="5"/>
      <c r="D365" s="5"/>
      <c r="E365" s="5"/>
      <c r="F365" s="5"/>
      <c r="G365" s="5"/>
      <c r="H365" s="5"/>
      <c r="I365" s="5"/>
      <c r="J365" s="79"/>
      <c r="L365" s="5"/>
      <c r="M365" s="5"/>
      <c r="N365" s="5"/>
      <c r="O365" s="5"/>
      <c r="P365" s="5"/>
      <c r="Q365" s="5"/>
      <c r="R365" s="5"/>
      <c r="S365" s="5"/>
    </row>
    <row r="366" spans="2:19" ht="30" customHeight="1" x14ac:dyDescent="0.25">
      <c r="B366" s="5"/>
      <c r="C366" s="5"/>
      <c r="D366" s="5"/>
      <c r="E366" s="5"/>
      <c r="F366" s="5"/>
      <c r="G366" s="5"/>
      <c r="H366" s="5"/>
      <c r="I366" s="5"/>
      <c r="J366" s="79"/>
      <c r="L366" s="5"/>
      <c r="M366" s="5"/>
      <c r="N366" s="5"/>
      <c r="O366" s="5"/>
      <c r="P366" s="5"/>
      <c r="Q366" s="5"/>
      <c r="R366" s="5"/>
      <c r="S366" s="5"/>
    </row>
    <row r="367" spans="2:19" ht="30" customHeight="1" x14ac:dyDescent="0.25">
      <c r="B367" s="5"/>
      <c r="C367" s="5"/>
      <c r="D367" s="5"/>
      <c r="E367" s="5"/>
      <c r="F367" s="5"/>
      <c r="G367" s="5"/>
      <c r="H367" s="5"/>
      <c r="I367" s="5"/>
      <c r="J367" s="79"/>
      <c r="L367" s="5"/>
      <c r="M367" s="5"/>
      <c r="N367" s="5"/>
      <c r="O367" s="5"/>
      <c r="P367" s="5"/>
      <c r="Q367" s="5"/>
      <c r="R367" s="5"/>
      <c r="S367" s="5"/>
    </row>
    <row r="368" spans="2:19" ht="30" customHeight="1" x14ac:dyDescent="0.25">
      <c r="B368" s="5"/>
      <c r="C368" s="5"/>
      <c r="D368" s="5"/>
      <c r="E368" s="5"/>
      <c r="F368" s="5"/>
      <c r="G368" s="5"/>
      <c r="H368" s="5"/>
      <c r="I368" s="5"/>
      <c r="J368" s="79"/>
      <c r="L368" s="5"/>
      <c r="M368" s="5"/>
      <c r="N368" s="5"/>
      <c r="O368" s="5"/>
      <c r="P368" s="5"/>
      <c r="Q368" s="5"/>
      <c r="R368" s="5"/>
      <c r="S368" s="5"/>
    </row>
    <row r="369" spans="2:19" ht="30" customHeight="1" x14ac:dyDescent="0.25">
      <c r="B369" s="5"/>
      <c r="C369" s="5"/>
      <c r="D369" s="5"/>
      <c r="E369" s="5"/>
      <c r="F369" s="5"/>
      <c r="G369" s="5"/>
      <c r="H369" s="5"/>
      <c r="I369" s="5"/>
      <c r="J369" s="79"/>
      <c r="L369" s="5"/>
      <c r="M369" s="5"/>
      <c r="N369" s="5"/>
      <c r="O369" s="5"/>
      <c r="P369" s="5"/>
      <c r="Q369" s="5"/>
      <c r="R369" s="5"/>
      <c r="S369" s="5"/>
    </row>
    <row r="370" spans="2:19" ht="30" customHeight="1" x14ac:dyDescent="0.25">
      <c r="B370" s="5"/>
      <c r="C370" s="5"/>
      <c r="D370" s="5"/>
      <c r="E370" s="5"/>
      <c r="F370" s="5"/>
      <c r="G370" s="5"/>
      <c r="H370" s="5"/>
      <c r="I370" s="5"/>
      <c r="J370" s="79"/>
      <c r="L370" s="5"/>
      <c r="M370" s="5"/>
      <c r="N370" s="5"/>
      <c r="O370" s="5"/>
      <c r="P370" s="5"/>
      <c r="Q370" s="5"/>
      <c r="R370" s="5"/>
      <c r="S370" s="5"/>
    </row>
    <row r="371" spans="2:19" ht="30" customHeight="1" x14ac:dyDescent="0.25">
      <c r="B371" s="5"/>
      <c r="C371" s="5"/>
      <c r="D371" s="5"/>
      <c r="E371" s="5"/>
      <c r="F371" s="5"/>
      <c r="G371" s="5"/>
      <c r="H371" s="5"/>
      <c r="I371" s="5"/>
      <c r="J371" s="79"/>
      <c r="L371" s="5"/>
      <c r="M371" s="5"/>
      <c r="N371" s="5"/>
      <c r="O371" s="5"/>
      <c r="P371" s="5"/>
      <c r="Q371" s="5"/>
      <c r="R371" s="5"/>
      <c r="S371" s="5"/>
    </row>
    <row r="372" spans="2:19" ht="30" customHeight="1" x14ac:dyDescent="0.25">
      <c r="B372" s="5"/>
      <c r="C372" s="5"/>
      <c r="D372" s="5"/>
      <c r="E372" s="5"/>
      <c r="F372" s="5"/>
      <c r="G372" s="5"/>
      <c r="H372" s="5"/>
      <c r="I372" s="5"/>
      <c r="J372" s="79"/>
      <c r="L372" s="5"/>
      <c r="M372" s="5"/>
      <c r="N372" s="5"/>
      <c r="O372" s="5"/>
      <c r="P372" s="5"/>
      <c r="Q372" s="5"/>
      <c r="R372" s="5"/>
      <c r="S372" s="5"/>
    </row>
    <row r="373" spans="2:19" ht="30" customHeight="1" x14ac:dyDescent="0.25">
      <c r="B373" s="5"/>
      <c r="C373" s="5"/>
      <c r="D373" s="5"/>
      <c r="E373" s="5"/>
      <c r="F373" s="5"/>
      <c r="G373" s="5"/>
      <c r="H373" s="5"/>
      <c r="I373" s="5"/>
      <c r="J373" s="79"/>
      <c r="L373" s="5"/>
      <c r="M373" s="5"/>
      <c r="N373" s="5"/>
      <c r="O373" s="5"/>
      <c r="P373" s="5"/>
      <c r="Q373" s="5"/>
      <c r="R373" s="5"/>
      <c r="S373" s="5"/>
    </row>
    <row r="374" spans="2:19" ht="30" customHeight="1" x14ac:dyDescent="0.25">
      <c r="B374" s="5"/>
      <c r="C374" s="5"/>
      <c r="D374" s="5"/>
      <c r="E374" s="5"/>
      <c r="F374" s="5"/>
      <c r="G374" s="5"/>
      <c r="H374" s="5"/>
      <c r="I374" s="5"/>
      <c r="J374" s="79"/>
      <c r="L374" s="5"/>
      <c r="M374" s="5"/>
      <c r="N374" s="5"/>
      <c r="O374" s="5"/>
      <c r="P374" s="5"/>
      <c r="Q374" s="5"/>
      <c r="R374" s="5"/>
      <c r="S374" s="5"/>
    </row>
    <row r="375" spans="2:19" ht="30" customHeight="1" x14ac:dyDescent="0.25">
      <c r="B375" s="5"/>
      <c r="C375" s="5"/>
      <c r="D375" s="5"/>
      <c r="E375" s="5"/>
      <c r="F375" s="5"/>
      <c r="G375" s="5"/>
      <c r="H375" s="5"/>
      <c r="I375" s="5"/>
      <c r="J375" s="79"/>
      <c r="L375" s="5"/>
      <c r="M375" s="5"/>
      <c r="N375" s="5"/>
      <c r="O375" s="5"/>
      <c r="P375" s="5"/>
      <c r="Q375" s="5"/>
      <c r="R375" s="5"/>
      <c r="S375" s="5"/>
    </row>
    <row r="376" spans="2:19" ht="30" customHeight="1" x14ac:dyDescent="0.25">
      <c r="B376" s="5"/>
      <c r="C376" s="5"/>
      <c r="D376" s="5"/>
      <c r="E376" s="5"/>
      <c r="F376" s="5"/>
      <c r="G376" s="5"/>
      <c r="H376" s="5"/>
      <c r="I376" s="5"/>
      <c r="J376" s="79"/>
      <c r="L376" s="5"/>
      <c r="M376" s="5"/>
      <c r="N376" s="5"/>
      <c r="O376" s="5"/>
      <c r="P376" s="5"/>
      <c r="Q376" s="5"/>
      <c r="R376" s="5"/>
      <c r="S376" s="5"/>
    </row>
    <row r="377" spans="2:19" ht="30" customHeight="1" x14ac:dyDescent="0.25">
      <c r="B377" s="5"/>
      <c r="C377" s="5"/>
      <c r="D377" s="5"/>
      <c r="E377" s="5"/>
      <c r="F377" s="5"/>
      <c r="G377" s="5"/>
      <c r="H377" s="5"/>
      <c r="I377" s="5"/>
      <c r="J377" s="79"/>
      <c r="L377" s="5"/>
      <c r="M377" s="5"/>
      <c r="N377" s="5"/>
      <c r="O377" s="5"/>
      <c r="P377" s="5"/>
      <c r="Q377" s="5"/>
      <c r="R377" s="5"/>
      <c r="S377" s="5"/>
    </row>
    <row r="378" spans="2:19" ht="30" customHeight="1" x14ac:dyDescent="0.25">
      <c r="B378" s="5"/>
      <c r="C378" s="5"/>
      <c r="D378" s="5"/>
      <c r="E378" s="5"/>
      <c r="F378" s="5"/>
      <c r="G378" s="5"/>
      <c r="H378" s="5"/>
      <c r="I378" s="5"/>
      <c r="J378" s="79"/>
      <c r="L378" s="5"/>
      <c r="M378" s="5"/>
      <c r="N378" s="5"/>
      <c r="O378" s="5"/>
      <c r="P378" s="5"/>
      <c r="Q378" s="5"/>
      <c r="R378" s="5"/>
      <c r="S378" s="5"/>
    </row>
    <row r="379" spans="2:19" ht="30" customHeight="1" x14ac:dyDescent="0.25">
      <c r="B379" s="5"/>
      <c r="C379" s="5"/>
      <c r="D379" s="5"/>
      <c r="E379" s="5"/>
      <c r="F379" s="5"/>
      <c r="G379" s="5"/>
      <c r="H379" s="5"/>
      <c r="I379" s="5"/>
      <c r="J379" s="79"/>
      <c r="L379" s="5"/>
      <c r="M379" s="5"/>
      <c r="N379" s="5"/>
      <c r="O379" s="5"/>
      <c r="P379" s="5"/>
      <c r="Q379" s="5"/>
      <c r="R379" s="5"/>
      <c r="S379" s="5"/>
    </row>
    <row r="380" spans="2:19" ht="30" customHeight="1" x14ac:dyDescent="0.25">
      <c r="B380" s="5"/>
      <c r="C380" s="5"/>
      <c r="D380" s="5"/>
      <c r="E380" s="5"/>
      <c r="F380" s="5"/>
      <c r="G380" s="5"/>
      <c r="H380" s="5"/>
      <c r="I380" s="5"/>
      <c r="J380" s="79"/>
      <c r="L380" s="5"/>
      <c r="M380" s="5"/>
      <c r="N380" s="5"/>
      <c r="O380" s="5"/>
      <c r="P380" s="5"/>
      <c r="Q380" s="5"/>
      <c r="R380" s="5"/>
      <c r="S380" s="5"/>
    </row>
    <row r="381" spans="2:19" ht="30" customHeight="1" x14ac:dyDescent="0.25">
      <c r="B381" s="5"/>
      <c r="C381" s="5"/>
      <c r="D381" s="5"/>
      <c r="E381" s="5"/>
      <c r="F381" s="5"/>
      <c r="G381" s="5"/>
      <c r="H381" s="5"/>
      <c r="I381" s="5"/>
      <c r="J381" s="79"/>
      <c r="L381" s="5"/>
      <c r="M381" s="5"/>
      <c r="N381" s="5"/>
      <c r="O381" s="5"/>
      <c r="P381" s="5"/>
      <c r="Q381" s="5"/>
      <c r="R381" s="5"/>
      <c r="S381" s="5"/>
    </row>
    <row r="382" spans="2:19" ht="30" customHeight="1" x14ac:dyDescent="0.25">
      <c r="B382" s="5"/>
      <c r="C382" s="5"/>
      <c r="D382" s="5"/>
      <c r="E382" s="5"/>
      <c r="F382" s="5"/>
      <c r="G382" s="5"/>
      <c r="H382" s="5"/>
      <c r="I382" s="5"/>
      <c r="J382" s="79"/>
      <c r="L382" s="5"/>
      <c r="M382" s="5"/>
      <c r="N382" s="5"/>
      <c r="O382" s="5"/>
      <c r="P382" s="5"/>
      <c r="Q382" s="5"/>
      <c r="R382" s="5"/>
      <c r="S382" s="5"/>
    </row>
    <row r="383" spans="2:19" ht="30" customHeight="1" x14ac:dyDescent="0.25">
      <c r="B383" s="5"/>
      <c r="C383" s="5"/>
      <c r="D383" s="5"/>
      <c r="E383" s="5"/>
      <c r="F383" s="5"/>
      <c r="G383" s="5"/>
      <c r="H383" s="5"/>
      <c r="I383" s="5"/>
      <c r="J383" s="79"/>
      <c r="L383" s="5"/>
      <c r="M383" s="5"/>
      <c r="N383" s="5"/>
      <c r="O383" s="5"/>
      <c r="P383" s="5"/>
      <c r="Q383" s="5"/>
      <c r="R383" s="5"/>
      <c r="S383" s="5"/>
    </row>
    <row r="384" spans="2:19" ht="30" customHeight="1" x14ac:dyDescent="0.25">
      <c r="B384" s="5"/>
      <c r="C384" s="5"/>
      <c r="D384" s="5"/>
      <c r="E384" s="5"/>
      <c r="F384" s="5"/>
      <c r="G384" s="5"/>
      <c r="H384" s="5"/>
      <c r="I384" s="5"/>
      <c r="J384" s="79"/>
      <c r="L384" s="5"/>
      <c r="M384" s="5"/>
      <c r="N384" s="5"/>
      <c r="O384" s="5"/>
      <c r="P384" s="5"/>
      <c r="Q384" s="5"/>
      <c r="R384" s="5"/>
      <c r="S384" s="5"/>
    </row>
    <row r="385" spans="2:19" ht="30" customHeight="1" x14ac:dyDescent="0.25">
      <c r="B385" s="5"/>
      <c r="C385" s="5"/>
      <c r="D385" s="5"/>
      <c r="E385" s="5"/>
      <c r="F385" s="5"/>
      <c r="G385" s="5"/>
      <c r="H385" s="5"/>
      <c r="I385" s="5"/>
      <c r="J385" s="79"/>
      <c r="L385" s="5"/>
      <c r="M385" s="5"/>
      <c r="N385" s="5"/>
      <c r="O385" s="5"/>
      <c r="P385" s="5"/>
      <c r="Q385" s="5"/>
      <c r="R385" s="5"/>
      <c r="S385" s="5"/>
    </row>
    <row r="386" spans="2:19" ht="30" customHeight="1" x14ac:dyDescent="0.25">
      <c r="B386" s="5"/>
      <c r="C386" s="5"/>
      <c r="D386" s="5"/>
      <c r="E386" s="5"/>
      <c r="F386" s="5"/>
      <c r="G386" s="5"/>
      <c r="H386" s="5"/>
      <c r="I386" s="5"/>
      <c r="J386" s="79"/>
      <c r="L386" s="5"/>
      <c r="M386" s="5"/>
      <c r="N386" s="5"/>
      <c r="O386" s="5"/>
      <c r="P386" s="5"/>
      <c r="Q386" s="5"/>
      <c r="R386" s="5"/>
      <c r="S386" s="5"/>
    </row>
    <row r="387" spans="2:19" ht="30" customHeight="1" x14ac:dyDescent="0.25">
      <c r="B387" s="5"/>
      <c r="C387" s="5"/>
      <c r="D387" s="5"/>
      <c r="E387" s="5"/>
      <c r="F387" s="5"/>
      <c r="G387" s="5"/>
      <c r="H387" s="5"/>
      <c r="I387" s="5"/>
      <c r="J387" s="79"/>
      <c r="L387" s="5"/>
      <c r="M387" s="5"/>
      <c r="N387" s="5"/>
      <c r="O387" s="5"/>
      <c r="P387" s="5"/>
      <c r="Q387" s="5"/>
      <c r="R387" s="5"/>
      <c r="S387" s="5"/>
    </row>
    <row r="388" spans="2:19" ht="30" customHeight="1" x14ac:dyDescent="0.25">
      <c r="B388" s="5"/>
      <c r="C388" s="5"/>
      <c r="D388" s="5"/>
      <c r="E388" s="5"/>
      <c r="F388" s="5"/>
      <c r="G388" s="5"/>
      <c r="H388" s="5"/>
      <c r="I388" s="5"/>
      <c r="J388" s="79"/>
      <c r="L388" s="5"/>
      <c r="M388" s="5"/>
      <c r="N388" s="5"/>
      <c r="O388" s="5"/>
      <c r="P388" s="5"/>
      <c r="Q388" s="5"/>
      <c r="R388" s="5"/>
      <c r="S388" s="5"/>
    </row>
    <row r="389" spans="2:19" ht="30" customHeight="1" x14ac:dyDescent="0.25">
      <c r="B389" s="5"/>
      <c r="C389" s="5"/>
      <c r="D389" s="5"/>
      <c r="E389" s="5"/>
      <c r="F389" s="5"/>
      <c r="G389" s="5"/>
      <c r="H389" s="5"/>
      <c r="I389" s="5"/>
      <c r="J389" s="79"/>
      <c r="L389" s="5"/>
      <c r="M389" s="5"/>
      <c r="N389" s="5"/>
      <c r="O389" s="5"/>
      <c r="P389" s="5"/>
      <c r="Q389" s="5"/>
      <c r="R389" s="5"/>
      <c r="S389" s="5"/>
    </row>
    <row r="390" spans="2:19" ht="30" customHeight="1" x14ac:dyDescent="0.25">
      <c r="B390" s="5"/>
      <c r="C390" s="5"/>
      <c r="D390" s="5"/>
      <c r="E390" s="5"/>
      <c r="F390" s="5"/>
      <c r="G390" s="5"/>
      <c r="H390" s="5"/>
      <c r="I390" s="5"/>
      <c r="J390" s="79"/>
      <c r="L390" s="5"/>
      <c r="M390" s="5"/>
      <c r="N390" s="5"/>
      <c r="O390" s="5"/>
      <c r="P390" s="5"/>
      <c r="Q390" s="5"/>
      <c r="R390" s="5"/>
      <c r="S390" s="5"/>
    </row>
    <row r="391" spans="2:19" ht="30" customHeight="1" x14ac:dyDescent="0.25">
      <c r="B391" s="5"/>
      <c r="C391" s="5"/>
      <c r="D391" s="5"/>
      <c r="E391" s="5"/>
      <c r="F391" s="5"/>
      <c r="G391" s="5"/>
      <c r="H391" s="5"/>
      <c r="I391" s="5"/>
      <c r="J391" s="79"/>
      <c r="L391" s="5"/>
      <c r="M391" s="5"/>
      <c r="N391" s="5"/>
      <c r="O391" s="5"/>
      <c r="P391" s="5"/>
      <c r="Q391" s="5"/>
      <c r="R391" s="5"/>
      <c r="S391" s="5"/>
    </row>
    <row r="392" spans="2:19" ht="30" customHeight="1" x14ac:dyDescent="0.25">
      <c r="B392" s="5"/>
      <c r="C392" s="5"/>
      <c r="D392" s="5"/>
      <c r="E392" s="5"/>
      <c r="F392" s="5"/>
      <c r="G392" s="5"/>
      <c r="H392" s="5"/>
      <c r="I392" s="5"/>
      <c r="J392" s="79"/>
      <c r="L392" s="5"/>
      <c r="M392" s="5"/>
      <c r="N392" s="5"/>
      <c r="O392" s="5"/>
      <c r="P392" s="5"/>
      <c r="Q392" s="5"/>
      <c r="R392" s="5"/>
      <c r="S392" s="5"/>
    </row>
    <row r="393" spans="2:19" ht="30" customHeight="1" x14ac:dyDescent="0.25">
      <c r="B393" s="5"/>
      <c r="C393" s="5"/>
      <c r="D393" s="5"/>
      <c r="E393" s="5"/>
      <c r="F393" s="5"/>
      <c r="G393" s="5"/>
      <c r="H393" s="5"/>
      <c r="I393" s="5"/>
      <c r="J393" s="79"/>
      <c r="L393" s="5"/>
      <c r="M393" s="5"/>
      <c r="N393" s="5"/>
      <c r="O393" s="5"/>
      <c r="P393" s="5"/>
      <c r="Q393" s="5"/>
      <c r="R393" s="5"/>
      <c r="S393" s="5"/>
    </row>
    <row r="394" spans="2:19" ht="30" customHeight="1" x14ac:dyDescent="0.25">
      <c r="B394" s="5"/>
      <c r="C394" s="5"/>
      <c r="D394" s="5"/>
      <c r="E394" s="5"/>
      <c r="F394" s="5"/>
      <c r="G394" s="5"/>
      <c r="H394" s="5"/>
      <c r="I394" s="5"/>
      <c r="J394" s="79"/>
      <c r="L394" s="5"/>
      <c r="M394" s="5"/>
      <c r="N394" s="5"/>
      <c r="O394" s="5"/>
      <c r="P394" s="5"/>
      <c r="Q394" s="5"/>
      <c r="R394" s="5"/>
      <c r="S394" s="5"/>
    </row>
    <row r="395" spans="2:19" ht="30" customHeight="1" x14ac:dyDescent="0.25">
      <c r="B395" s="5"/>
      <c r="C395" s="5"/>
      <c r="D395" s="5"/>
      <c r="E395" s="5"/>
      <c r="F395" s="5"/>
      <c r="G395" s="5"/>
      <c r="H395" s="5"/>
      <c r="I395" s="5"/>
      <c r="J395" s="79"/>
      <c r="L395" s="5"/>
      <c r="M395" s="5"/>
      <c r="N395" s="5"/>
      <c r="O395" s="5"/>
      <c r="P395" s="5"/>
      <c r="Q395" s="5"/>
      <c r="R395" s="5"/>
      <c r="S395" s="5"/>
    </row>
    <row r="396" spans="2:19" ht="30" customHeight="1" x14ac:dyDescent="0.25">
      <c r="B396" s="5"/>
      <c r="C396" s="5"/>
      <c r="D396" s="5"/>
      <c r="E396" s="5"/>
      <c r="F396" s="5"/>
      <c r="G396" s="5"/>
      <c r="H396" s="5"/>
      <c r="I396" s="5"/>
      <c r="J396" s="79"/>
      <c r="L396" s="5"/>
      <c r="M396" s="5"/>
      <c r="N396" s="5"/>
      <c r="O396" s="5"/>
      <c r="P396" s="5"/>
      <c r="Q396" s="5"/>
      <c r="R396" s="5"/>
      <c r="S396" s="5"/>
    </row>
    <row r="397" spans="2:19" ht="30" customHeight="1" x14ac:dyDescent="0.25">
      <c r="B397" s="5"/>
      <c r="C397" s="5"/>
      <c r="D397" s="5"/>
      <c r="E397" s="5"/>
      <c r="F397" s="5"/>
      <c r="G397" s="5"/>
      <c r="H397" s="5"/>
      <c r="I397" s="5"/>
      <c r="J397" s="79"/>
      <c r="L397" s="5"/>
      <c r="M397" s="5"/>
      <c r="N397" s="5"/>
      <c r="O397" s="5"/>
      <c r="P397" s="5"/>
      <c r="Q397" s="5"/>
      <c r="R397" s="5"/>
      <c r="S397" s="5"/>
    </row>
    <row r="398" spans="2:19" ht="30" customHeight="1" x14ac:dyDescent="0.25">
      <c r="B398" s="5"/>
      <c r="C398" s="5"/>
      <c r="D398" s="5"/>
      <c r="E398" s="5"/>
      <c r="F398" s="5"/>
      <c r="G398" s="5"/>
      <c r="H398" s="5"/>
      <c r="I398" s="5"/>
      <c r="J398" s="79"/>
      <c r="L398" s="5"/>
      <c r="M398" s="5"/>
      <c r="N398" s="5"/>
      <c r="O398" s="5"/>
      <c r="P398" s="5"/>
      <c r="Q398" s="5"/>
      <c r="R398" s="5"/>
      <c r="S398" s="5"/>
    </row>
    <row r="399" spans="2:19" ht="30" customHeight="1" x14ac:dyDescent="0.25">
      <c r="B399" s="5"/>
      <c r="C399" s="5"/>
      <c r="D399" s="5"/>
      <c r="E399" s="5"/>
      <c r="F399" s="5"/>
      <c r="G399" s="5"/>
      <c r="H399" s="5"/>
      <c r="I399" s="5"/>
      <c r="J399" s="79"/>
      <c r="L399" s="5"/>
      <c r="M399" s="5"/>
      <c r="N399" s="5"/>
      <c r="O399" s="5"/>
      <c r="P399" s="5"/>
      <c r="Q399" s="5"/>
      <c r="R399" s="5"/>
      <c r="S399" s="5"/>
    </row>
    <row r="400" spans="2:19" ht="30" customHeight="1" x14ac:dyDescent="0.25">
      <c r="B400" s="5"/>
      <c r="C400" s="5"/>
      <c r="D400" s="5"/>
      <c r="E400" s="5"/>
      <c r="F400" s="5"/>
      <c r="G400" s="5"/>
      <c r="H400" s="5"/>
      <c r="I400" s="5"/>
      <c r="J400" s="79"/>
      <c r="L400" s="5"/>
      <c r="M400" s="5"/>
      <c r="N400" s="5"/>
      <c r="O400" s="5"/>
      <c r="P400" s="5"/>
      <c r="Q400" s="5"/>
      <c r="R400" s="5"/>
      <c r="S400" s="5"/>
    </row>
    <row r="401" spans="2:19" ht="30" customHeight="1" x14ac:dyDescent="0.25">
      <c r="B401" s="5"/>
      <c r="C401" s="5"/>
      <c r="D401" s="5"/>
      <c r="E401" s="5"/>
      <c r="F401" s="5"/>
      <c r="G401" s="5"/>
      <c r="H401" s="5"/>
      <c r="I401" s="5"/>
      <c r="J401" s="79"/>
      <c r="L401" s="5"/>
      <c r="M401" s="5"/>
      <c r="N401" s="5"/>
      <c r="O401" s="5"/>
      <c r="P401" s="5"/>
      <c r="Q401" s="5"/>
      <c r="R401" s="5"/>
      <c r="S401" s="5"/>
    </row>
    <row r="402" spans="2:19" ht="30" customHeight="1" x14ac:dyDescent="0.25">
      <c r="B402" s="5"/>
      <c r="C402" s="5"/>
      <c r="D402" s="5"/>
      <c r="E402" s="5"/>
      <c r="F402" s="5"/>
      <c r="G402" s="5"/>
      <c r="H402" s="5"/>
      <c r="I402" s="5"/>
      <c r="J402" s="79"/>
      <c r="L402" s="5"/>
      <c r="M402" s="5"/>
      <c r="N402" s="5"/>
      <c r="O402" s="5"/>
      <c r="P402" s="5"/>
      <c r="Q402" s="5"/>
      <c r="R402" s="5"/>
      <c r="S402" s="5"/>
    </row>
    <row r="403" spans="2:19" ht="30" customHeight="1" x14ac:dyDescent="0.25">
      <c r="B403" s="5"/>
      <c r="C403" s="5"/>
      <c r="D403" s="5"/>
      <c r="E403" s="5"/>
      <c r="F403" s="5"/>
      <c r="G403" s="5"/>
      <c r="H403" s="5"/>
      <c r="I403" s="5"/>
      <c r="J403" s="79"/>
      <c r="L403" s="5"/>
      <c r="M403" s="5"/>
      <c r="N403" s="5"/>
      <c r="O403" s="5"/>
      <c r="P403" s="5"/>
      <c r="Q403" s="5"/>
      <c r="R403" s="5"/>
      <c r="S403" s="5"/>
    </row>
    <row r="404" spans="2:19" ht="30" customHeight="1" x14ac:dyDescent="0.25">
      <c r="B404" s="5"/>
      <c r="C404" s="5"/>
      <c r="D404" s="5"/>
      <c r="E404" s="5"/>
      <c r="F404" s="5"/>
      <c r="G404" s="5"/>
      <c r="H404" s="5"/>
      <c r="I404" s="5"/>
      <c r="J404" s="79"/>
      <c r="L404" s="5"/>
      <c r="M404" s="5"/>
      <c r="N404" s="5"/>
      <c r="O404" s="5"/>
      <c r="P404" s="5"/>
      <c r="Q404" s="5"/>
      <c r="R404" s="5"/>
      <c r="S404" s="5"/>
    </row>
    <row r="405" spans="2:19" ht="30" customHeight="1" x14ac:dyDescent="0.25">
      <c r="B405" s="5"/>
      <c r="C405" s="5"/>
      <c r="D405" s="5"/>
      <c r="E405" s="5"/>
      <c r="F405" s="5"/>
      <c r="G405" s="5"/>
      <c r="H405" s="5"/>
      <c r="I405" s="5"/>
      <c r="J405" s="79"/>
      <c r="L405" s="5"/>
      <c r="M405" s="5"/>
      <c r="N405" s="5"/>
      <c r="O405" s="5"/>
      <c r="P405" s="5"/>
      <c r="Q405" s="5"/>
      <c r="R405" s="5"/>
      <c r="S405" s="5"/>
    </row>
    <row r="406" spans="2:19" ht="30" customHeight="1" x14ac:dyDescent="0.25">
      <c r="B406" s="5"/>
      <c r="C406" s="5"/>
      <c r="D406" s="5"/>
      <c r="E406" s="5"/>
      <c r="F406" s="5"/>
      <c r="G406" s="5"/>
      <c r="H406" s="5"/>
      <c r="I406" s="5"/>
      <c r="J406" s="79"/>
      <c r="L406" s="5"/>
      <c r="M406" s="5"/>
      <c r="N406" s="5"/>
      <c r="O406" s="5"/>
      <c r="P406" s="5"/>
      <c r="Q406" s="5"/>
      <c r="R406" s="5"/>
      <c r="S406" s="5"/>
    </row>
    <row r="407" spans="2:19" ht="30" customHeight="1" x14ac:dyDescent="0.25">
      <c r="B407" s="5"/>
      <c r="C407" s="5"/>
      <c r="D407" s="5"/>
      <c r="E407" s="5"/>
      <c r="F407" s="5"/>
      <c r="G407" s="5"/>
      <c r="H407" s="5"/>
      <c r="I407" s="5"/>
      <c r="J407" s="79"/>
      <c r="L407" s="5"/>
      <c r="M407" s="5"/>
      <c r="N407" s="5"/>
      <c r="O407" s="5"/>
      <c r="P407" s="5"/>
      <c r="Q407" s="5"/>
      <c r="R407" s="5"/>
      <c r="S407" s="5"/>
    </row>
    <row r="408" spans="2:19" ht="30" customHeight="1" x14ac:dyDescent="0.25">
      <c r="B408" s="5"/>
      <c r="C408" s="5"/>
      <c r="D408" s="5"/>
      <c r="E408" s="5"/>
      <c r="F408" s="5"/>
      <c r="G408" s="5"/>
      <c r="H408" s="5"/>
      <c r="I408" s="5"/>
      <c r="J408" s="79"/>
      <c r="L408" s="5"/>
      <c r="M408" s="5"/>
      <c r="N408" s="5"/>
      <c r="O408" s="5"/>
      <c r="P408" s="5"/>
      <c r="Q408" s="5"/>
      <c r="R408" s="5"/>
      <c r="S408" s="5"/>
    </row>
    <row r="409" spans="2:19" ht="30" customHeight="1" x14ac:dyDescent="0.25">
      <c r="B409" s="5"/>
      <c r="C409" s="5"/>
      <c r="D409" s="5"/>
      <c r="E409" s="5"/>
      <c r="F409" s="5"/>
      <c r="G409" s="5"/>
      <c r="H409" s="5"/>
      <c r="I409" s="5"/>
      <c r="J409" s="79"/>
      <c r="L409" s="5"/>
      <c r="M409" s="5"/>
      <c r="N409" s="5"/>
      <c r="O409" s="5"/>
      <c r="P409" s="5"/>
      <c r="Q409" s="5"/>
      <c r="R409" s="5"/>
      <c r="S409" s="5"/>
    </row>
    <row r="410" spans="2:19" ht="30" customHeight="1" x14ac:dyDescent="0.25">
      <c r="B410" s="5"/>
      <c r="C410" s="5"/>
      <c r="D410" s="5"/>
      <c r="E410" s="5"/>
      <c r="F410" s="5"/>
      <c r="G410" s="5"/>
      <c r="H410" s="5"/>
      <c r="I410" s="5"/>
      <c r="J410" s="79"/>
      <c r="L410" s="5"/>
      <c r="M410" s="5"/>
      <c r="N410" s="5"/>
      <c r="O410" s="5"/>
      <c r="P410" s="5"/>
      <c r="Q410" s="5"/>
      <c r="R410" s="5"/>
      <c r="S410" s="5"/>
    </row>
    <row r="411" spans="2:19" ht="30" customHeight="1" x14ac:dyDescent="0.25">
      <c r="B411" s="5"/>
      <c r="C411" s="5"/>
      <c r="D411" s="5"/>
      <c r="E411" s="5"/>
      <c r="F411" s="5"/>
      <c r="G411" s="5"/>
      <c r="H411" s="5"/>
      <c r="I411" s="5"/>
      <c r="J411" s="79"/>
      <c r="L411" s="5"/>
      <c r="M411" s="5"/>
      <c r="N411" s="5"/>
      <c r="O411" s="5"/>
      <c r="P411" s="5"/>
      <c r="Q411" s="5"/>
      <c r="R411" s="5"/>
      <c r="S411" s="5"/>
    </row>
    <row r="412" spans="2:19" ht="30" customHeight="1" x14ac:dyDescent="0.25">
      <c r="B412" s="5"/>
      <c r="C412" s="5"/>
      <c r="D412" s="5"/>
      <c r="E412" s="5"/>
      <c r="F412" s="5"/>
      <c r="G412" s="5"/>
      <c r="H412" s="5"/>
      <c r="I412" s="5"/>
      <c r="J412" s="79"/>
      <c r="L412" s="5"/>
      <c r="M412" s="5"/>
      <c r="N412" s="5"/>
      <c r="O412" s="5"/>
      <c r="P412" s="5"/>
      <c r="Q412" s="5"/>
      <c r="R412" s="5"/>
      <c r="S412" s="5"/>
    </row>
    <row r="413" spans="2:19" ht="30" customHeight="1" x14ac:dyDescent="0.25">
      <c r="B413" s="5"/>
      <c r="C413" s="5"/>
      <c r="D413" s="5"/>
      <c r="E413" s="5"/>
      <c r="F413" s="5"/>
      <c r="G413" s="5"/>
      <c r="H413" s="5"/>
      <c r="I413" s="5"/>
      <c r="J413" s="79"/>
      <c r="L413" s="5"/>
      <c r="M413" s="5"/>
      <c r="N413" s="5"/>
      <c r="O413" s="5"/>
      <c r="P413" s="5"/>
      <c r="Q413" s="5"/>
      <c r="R413" s="5"/>
      <c r="S413" s="5"/>
    </row>
    <row r="414" spans="2:19" ht="30" customHeight="1" x14ac:dyDescent="0.25">
      <c r="B414" s="5"/>
      <c r="C414" s="5"/>
      <c r="D414" s="5"/>
      <c r="E414" s="5"/>
      <c r="F414" s="5"/>
      <c r="G414" s="5"/>
      <c r="H414" s="5"/>
      <c r="I414" s="5"/>
      <c r="J414" s="79"/>
      <c r="L414" s="5"/>
      <c r="M414" s="5"/>
      <c r="N414" s="5"/>
      <c r="O414" s="5"/>
      <c r="P414" s="5"/>
      <c r="Q414" s="5"/>
      <c r="R414" s="5"/>
      <c r="S414" s="5"/>
    </row>
    <row r="415" spans="2:19" ht="30" customHeight="1" x14ac:dyDescent="0.25">
      <c r="B415" s="5"/>
      <c r="C415" s="5"/>
      <c r="D415" s="5"/>
      <c r="E415" s="5"/>
      <c r="F415" s="5"/>
      <c r="G415" s="5"/>
      <c r="H415" s="5"/>
      <c r="I415" s="5"/>
      <c r="J415" s="79"/>
      <c r="L415" s="5"/>
      <c r="M415" s="5"/>
      <c r="N415" s="5"/>
      <c r="O415" s="5"/>
      <c r="P415" s="5"/>
      <c r="Q415" s="5"/>
      <c r="R415" s="5"/>
      <c r="S415" s="5"/>
    </row>
    <row r="416" spans="2:19" ht="30" customHeight="1" x14ac:dyDescent="0.25">
      <c r="B416" s="5"/>
      <c r="C416" s="5"/>
      <c r="D416" s="5"/>
      <c r="E416" s="5"/>
      <c r="F416" s="5"/>
      <c r="G416" s="5"/>
      <c r="H416" s="5"/>
      <c r="I416" s="5"/>
      <c r="J416" s="79"/>
      <c r="L416" s="5"/>
      <c r="M416" s="5"/>
      <c r="N416" s="5"/>
      <c r="O416" s="5"/>
      <c r="P416" s="5"/>
      <c r="Q416" s="5"/>
      <c r="R416" s="5"/>
      <c r="S416" s="5"/>
    </row>
    <row r="417" spans="2:19" ht="30" customHeight="1" x14ac:dyDescent="0.25">
      <c r="B417" s="5"/>
      <c r="C417" s="5"/>
      <c r="D417" s="5"/>
      <c r="E417" s="5"/>
      <c r="F417" s="5"/>
      <c r="G417" s="5"/>
      <c r="H417" s="5"/>
      <c r="I417" s="5"/>
      <c r="J417" s="79"/>
      <c r="L417" s="5"/>
      <c r="M417" s="5"/>
      <c r="N417" s="5"/>
      <c r="O417" s="5"/>
      <c r="P417" s="5"/>
      <c r="Q417" s="5"/>
      <c r="R417" s="5"/>
      <c r="S417" s="5"/>
    </row>
    <row r="418" spans="2:19" ht="30" customHeight="1" x14ac:dyDescent="0.25">
      <c r="B418" s="5"/>
      <c r="C418" s="5"/>
      <c r="D418" s="5"/>
      <c r="E418" s="5"/>
      <c r="F418" s="5"/>
      <c r="G418" s="5"/>
      <c r="H418" s="5"/>
      <c r="I418" s="5"/>
      <c r="J418" s="79"/>
      <c r="L418" s="5"/>
      <c r="M418" s="5"/>
      <c r="N418" s="5"/>
      <c r="O418" s="5"/>
      <c r="P418" s="5"/>
      <c r="Q418" s="5"/>
      <c r="R418" s="5"/>
      <c r="S418" s="5"/>
    </row>
    <row r="419" spans="2:19" ht="30" customHeight="1" x14ac:dyDescent="0.25">
      <c r="B419" s="5"/>
      <c r="C419" s="5"/>
      <c r="D419" s="5"/>
      <c r="E419" s="5"/>
      <c r="F419" s="5"/>
      <c r="G419" s="5"/>
      <c r="H419" s="5"/>
      <c r="I419" s="5"/>
      <c r="J419" s="79"/>
      <c r="L419" s="5"/>
      <c r="M419" s="5"/>
      <c r="N419" s="5"/>
      <c r="O419" s="5"/>
      <c r="P419" s="5"/>
      <c r="Q419" s="5"/>
      <c r="R419" s="5"/>
      <c r="S419" s="5"/>
    </row>
    <row r="420" spans="2:19" ht="30" customHeight="1" x14ac:dyDescent="0.25">
      <c r="B420" s="5"/>
      <c r="C420" s="5"/>
      <c r="D420" s="5"/>
      <c r="E420" s="5"/>
      <c r="F420" s="5"/>
      <c r="G420" s="5"/>
      <c r="H420" s="5"/>
      <c r="I420" s="5"/>
      <c r="J420" s="79"/>
      <c r="L420" s="5"/>
      <c r="M420" s="5"/>
      <c r="N420" s="5"/>
      <c r="O420" s="5"/>
      <c r="P420" s="5"/>
      <c r="Q420" s="5"/>
      <c r="R420" s="5"/>
      <c r="S420" s="5"/>
    </row>
    <row r="421" spans="2:19" ht="30" customHeight="1" x14ac:dyDescent="0.25">
      <c r="B421" s="5"/>
      <c r="C421" s="5"/>
      <c r="D421" s="5"/>
      <c r="E421" s="5"/>
      <c r="F421" s="5"/>
      <c r="G421" s="5"/>
      <c r="H421" s="5"/>
      <c r="I421" s="5"/>
      <c r="J421" s="79"/>
      <c r="L421" s="5"/>
      <c r="M421" s="5"/>
      <c r="N421" s="5"/>
      <c r="O421" s="5"/>
      <c r="P421" s="5"/>
      <c r="Q421" s="5"/>
      <c r="R421" s="5"/>
      <c r="S421" s="5"/>
    </row>
    <row r="422" spans="2:19" ht="30" customHeight="1" x14ac:dyDescent="0.25">
      <c r="B422" s="5"/>
      <c r="C422" s="5"/>
      <c r="D422" s="5"/>
      <c r="E422" s="5"/>
      <c r="F422" s="5"/>
      <c r="G422" s="5"/>
      <c r="H422" s="5"/>
      <c r="I422" s="5"/>
      <c r="J422" s="79"/>
      <c r="L422" s="5"/>
      <c r="M422" s="5"/>
      <c r="N422" s="5"/>
      <c r="O422" s="5"/>
      <c r="P422" s="5"/>
      <c r="Q422" s="5"/>
      <c r="R422" s="5"/>
      <c r="S422" s="5"/>
    </row>
    <row r="423" spans="2:19" ht="30" customHeight="1" x14ac:dyDescent="0.25">
      <c r="B423" s="5"/>
      <c r="C423" s="5"/>
      <c r="D423" s="5"/>
      <c r="E423" s="5"/>
      <c r="F423" s="5"/>
      <c r="G423" s="5"/>
      <c r="H423" s="5"/>
      <c r="I423" s="5"/>
      <c r="J423" s="79"/>
      <c r="L423" s="5"/>
      <c r="M423" s="5"/>
      <c r="N423" s="5"/>
      <c r="O423" s="5"/>
      <c r="P423" s="5"/>
      <c r="Q423" s="5"/>
      <c r="R423" s="5"/>
      <c r="S423" s="5"/>
    </row>
    <row r="424" spans="2:19" ht="30" customHeight="1" x14ac:dyDescent="0.25">
      <c r="B424" s="5"/>
      <c r="C424" s="5"/>
      <c r="D424" s="5"/>
      <c r="E424" s="5"/>
      <c r="F424" s="5"/>
      <c r="G424" s="5"/>
      <c r="H424" s="5"/>
      <c r="I424" s="5"/>
      <c r="J424" s="79"/>
      <c r="L424" s="5"/>
      <c r="M424" s="5"/>
      <c r="N424" s="5"/>
      <c r="O424" s="5"/>
      <c r="P424" s="5"/>
      <c r="Q424" s="5"/>
      <c r="R424" s="5"/>
      <c r="S424" s="5"/>
    </row>
    <row r="425" spans="2:19" ht="30" customHeight="1" x14ac:dyDescent="0.25">
      <c r="B425" s="5"/>
      <c r="C425" s="5"/>
      <c r="D425" s="5"/>
      <c r="E425" s="5"/>
      <c r="F425" s="5"/>
      <c r="G425" s="5"/>
      <c r="H425" s="5"/>
      <c r="I425" s="5"/>
      <c r="J425" s="79"/>
      <c r="L425" s="5"/>
      <c r="M425" s="5"/>
      <c r="N425" s="5"/>
      <c r="O425" s="5"/>
      <c r="P425" s="5"/>
      <c r="Q425" s="5"/>
      <c r="R425" s="5"/>
      <c r="S425" s="5"/>
    </row>
    <row r="426" spans="2:19" ht="30" customHeight="1" x14ac:dyDescent="0.25">
      <c r="B426" s="5"/>
      <c r="C426" s="5"/>
      <c r="D426" s="5"/>
      <c r="E426" s="5"/>
      <c r="F426" s="5"/>
      <c r="G426" s="5"/>
      <c r="H426" s="5"/>
      <c r="I426" s="5"/>
      <c r="J426" s="79"/>
      <c r="L426" s="5"/>
      <c r="M426" s="5"/>
      <c r="N426" s="5"/>
      <c r="O426" s="5"/>
      <c r="P426" s="5"/>
      <c r="Q426" s="5"/>
      <c r="R426" s="5"/>
      <c r="S426" s="5"/>
    </row>
    <row r="427" spans="2:19" ht="30" customHeight="1" x14ac:dyDescent="0.25">
      <c r="B427" s="5"/>
      <c r="C427" s="5"/>
      <c r="D427" s="5"/>
      <c r="E427" s="5"/>
      <c r="F427" s="5"/>
      <c r="G427" s="5"/>
      <c r="H427" s="5"/>
      <c r="I427" s="5"/>
      <c r="J427" s="79"/>
      <c r="L427" s="5"/>
      <c r="M427" s="5"/>
      <c r="N427" s="5"/>
      <c r="O427" s="5"/>
      <c r="P427" s="5"/>
      <c r="Q427" s="5"/>
      <c r="R427" s="5"/>
      <c r="S427" s="5"/>
    </row>
    <row r="428" spans="2:19" ht="30" customHeight="1" x14ac:dyDescent="0.25">
      <c r="B428" s="5"/>
      <c r="C428" s="5"/>
      <c r="D428" s="5"/>
      <c r="E428" s="5"/>
      <c r="F428" s="5"/>
      <c r="G428" s="5"/>
      <c r="H428" s="5"/>
      <c r="I428" s="5"/>
      <c r="J428" s="79"/>
      <c r="L428" s="5"/>
      <c r="M428" s="5"/>
      <c r="N428" s="5"/>
      <c r="O428" s="5"/>
      <c r="P428" s="5"/>
      <c r="Q428" s="5"/>
      <c r="R428" s="5"/>
      <c r="S428" s="5"/>
    </row>
    <row r="429" spans="2:19" ht="30" customHeight="1" x14ac:dyDescent="0.25">
      <c r="B429" s="5"/>
      <c r="C429" s="5"/>
      <c r="D429" s="5"/>
      <c r="E429" s="5"/>
      <c r="F429" s="5"/>
      <c r="G429" s="5"/>
      <c r="H429" s="5"/>
      <c r="I429" s="5"/>
      <c r="J429" s="79"/>
      <c r="L429" s="5"/>
      <c r="M429" s="5"/>
      <c r="N429" s="5"/>
      <c r="O429" s="5"/>
      <c r="P429" s="5"/>
      <c r="Q429" s="5"/>
      <c r="R429" s="5"/>
      <c r="S429" s="5"/>
    </row>
    <row r="430" spans="2:19" ht="30" customHeight="1" x14ac:dyDescent="0.25">
      <c r="B430" s="5"/>
      <c r="C430" s="5"/>
      <c r="D430" s="5"/>
      <c r="E430" s="5"/>
      <c r="F430" s="5"/>
      <c r="G430" s="5"/>
      <c r="H430" s="5"/>
      <c r="I430" s="5"/>
      <c r="J430" s="79"/>
      <c r="L430" s="5"/>
      <c r="M430" s="5"/>
      <c r="N430" s="5"/>
      <c r="O430" s="5"/>
      <c r="P430" s="5"/>
      <c r="Q430" s="5"/>
      <c r="R430" s="5"/>
      <c r="S430" s="5"/>
    </row>
    <row r="431" spans="2:19" ht="30" customHeight="1" x14ac:dyDescent="0.25">
      <c r="B431" s="5"/>
      <c r="C431" s="5"/>
      <c r="D431" s="5"/>
      <c r="E431" s="5"/>
      <c r="F431" s="5"/>
      <c r="G431" s="5"/>
      <c r="H431" s="5"/>
      <c r="I431" s="5"/>
      <c r="J431" s="79"/>
      <c r="L431" s="5"/>
      <c r="M431" s="5"/>
      <c r="N431" s="5"/>
      <c r="O431" s="5"/>
      <c r="P431" s="5"/>
      <c r="Q431" s="5"/>
      <c r="R431" s="5"/>
      <c r="S431" s="5"/>
    </row>
    <row r="432" spans="2:19" ht="30" customHeight="1" x14ac:dyDescent="0.25">
      <c r="B432" s="5"/>
      <c r="C432" s="5"/>
      <c r="D432" s="5"/>
      <c r="E432" s="5"/>
      <c r="F432" s="5"/>
      <c r="G432" s="5"/>
      <c r="H432" s="5"/>
      <c r="I432" s="5"/>
      <c r="J432" s="79"/>
      <c r="L432" s="5"/>
      <c r="M432" s="5"/>
      <c r="N432" s="5"/>
      <c r="O432" s="5"/>
      <c r="P432" s="5"/>
      <c r="Q432" s="5"/>
      <c r="R432" s="5"/>
      <c r="S432" s="5"/>
    </row>
    <row r="433" spans="2:19" ht="30" customHeight="1" x14ac:dyDescent="0.25">
      <c r="B433" s="5"/>
      <c r="C433" s="5"/>
      <c r="D433" s="5"/>
      <c r="E433" s="5"/>
      <c r="F433" s="5"/>
      <c r="G433" s="5"/>
      <c r="H433" s="5"/>
      <c r="I433" s="5"/>
      <c r="J433" s="79"/>
      <c r="L433" s="5"/>
      <c r="M433" s="5"/>
      <c r="N433" s="5"/>
      <c r="O433" s="5"/>
      <c r="P433" s="5"/>
      <c r="Q433" s="5"/>
      <c r="R433" s="5"/>
      <c r="S433" s="5"/>
    </row>
    <row r="434" spans="2:19" ht="30" customHeight="1" x14ac:dyDescent="0.25">
      <c r="B434" s="5"/>
      <c r="C434" s="5"/>
      <c r="D434" s="5"/>
      <c r="E434" s="5"/>
      <c r="F434" s="5"/>
      <c r="G434" s="5"/>
      <c r="H434" s="5"/>
      <c r="I434" s="5"/>
      <c r="J434" s="79"/>
      <c r="L434" s="5"/>
      <c r="M434" s="5"/>
      <c r="N434" s="5"/>
      <c r="O434" s="5"/>
      <c r="P434" s="5"/>
      <c r="Q434" s="5"/>
      <c r="R434" s="5"/>
      <c r="S434" s="5"/>
    </row>
    <row r="435" spans="2:19" ht="30" customHeight="1" x14ac:dyDescent="0.25">
      <c r="B435" s="5"/>
      <c r="C435" s="5"/>
      <c r="D435" s="5"/>
      <c r="E435" s="5"/>
      <c r="F435" s="5"/>
      <c r="G435" s="5"/>
      <c r="H435" s="5"/>
      <c r="I435" s="5"/>
      <c r="J435" s="79"/>
      <c r="L435" s="5"/>
      <c r="M435" s="5"/>
      <c r="N435" s="5"/>
      <c r="O435" s="5"/>
      <c r="P435" s="5"/>
      <c r="Q435" s="5"/>
      <c r="R435" s="5"/>
      <c r="S435" s="5"/>
    </row>
    <row r="436" spans="2:19" ht="30" customHeight="1" x14ac:dyDescent="0.25">
      <c r="B436" s="5"/>
      <c r="C436" s="5"/>
      <c r="D436" s="5"/>
      <c r="E436" s="5"/>
      <c r="F436" s="5"/>
      <c r="G436" s="5"/>
      <c r="H436" s="5"/>
      <c r="I436" s="5"/>
      <c r="J436" s="79"/>
      <c r="L436" s="5"/>
      <c r="M436" s="5"/>
      <c r="N436" s="5"/>
      <c r="O436" s="5"/>
      <c r="P436" s="5"/>
      <c r="Q436" s="5"/>
      <c r="R436" s="5"/>
      <c r="S436" s="5"/>
    </row>
    <row r="437" spans="2:19" ht="30" customHeight="1" x14ac:dyDescent="0.25">
      <c r="B437" s="5"/>
      <c r="C437" s="5"/>
      <c r="D437" s="5"/>
      <c r="E437" s="5"/>
      <c r="F437" s="5"/>
      <c r="G437" s="5"/>
      <c r="H437" s="5"/>
      <c r="I437" s="5"/>
      <c r="J437" s="79"/>
      <c r="L437" s="5"/>
      <c r="M437" s="5"/>
      <c r="N437" s="5"/>
      <c r="O437" s="5"/>
      <c r="P437" s="5"/>
      <c r="Q437" s="5"/>
      <c r="R437" s="5"/>
      <c r="S437" s="5"/>
    </row>
    <row r="438" spans="2:19" ht="30" customHeight="1" x14ac:dyDescent="0.25">
      <c r="B438" s="5"/>
      <c r="C438" s="5"/>
      <c r="D438" s="5"/>
      <c r="E438" s="5"/>
      <c r="F438" s="5"/>
      <c r="G438" s="5"/>
      <c r="H438" s="5"/>
      <c r="I438" s="5"/>
      <c r="J438" s="79"/>
      <c r="L438" s="5"/>
      <c r="M438" s="5"/>
      <c r="N438" s="5"/>
      <c r="O438" s="5"/>
      <c r="P438" s="5"/>
      <c r="Q438" s="5"/>
      <c r="R438" s="5"/>
      <c r="S438" s="5"/>
    </row>
    <row r="439" spans="2:19" ht="30" customHeight="1" x14ac:dyDescent="0.25">
      <c r="B439" s="5"/>
      <c r="C439" s="5"/>
      <c r="D439" s="5"/>
      <c r="E439" s="5"/>
      <c r="F439" s="5"/>
      <c r="G439" s="5"/>
      <c r="H439" s="5"/>
      <c r="I439" s="5"/>
      <c r="J439" s="79"/>
      <c r="L439" s="5"/>
      <c r="M439" s="5"/>
      <c r="N439" s="5"/>
      <c r="O439" s="5"/>
      <c r="P439" s="5"/>
      <c r="Q439" s="5"/>
      <c r="R439" s="5"/>
      <c r="S439" s="5"/>
    </row>
    <row r="440" spans="2:19" ht="30" customHeight="1" x14ac:dyDescent="0.25">
      <c r="B440" s="5"/>
      <c r="C440" s="5"/>
      <c r="D440" s="5"/>
      <c r="E440" s="5"/>
      <c r="F440" s="5"/>
      <c r="G440" s="5"/>
      <c r="H440" s="5"/>
      <c r="I440" s="5"/>
      <c r="J440" s="79"/>
      <c r="L440" s="5"/>
      <c r="M440" s="5"/>
      <c r="N440" s="5"/>
      <c r="O440" s="5"/>
      <c r="P440" s="5"/>
      <c r="Q440" s="5"/>
      <c r="R440" s="5"/>
      <c r="S440" s="5"/>
    </row>
    <row r="441" spans="2:19" ht="30" customHeight="1" x14ac:dyDescent="0.25">
      <c r="B441" s="5"/>
      <c r="C441" s="5"/>
      <c r="D441" s="5"/>
      <c r="E441" s="5"/>
      <c r="F441" s="5"/>
      <c r="G441" s="5"/>
      <c r="H441" s="5"/>
      <c r="I441" s="5"/>
      <c r="J441" s="79"/>
      <c r="L441" s="5"/>
      <c r="M441" s="5"/>
      <c r="N441" s="5"/>
      <c r="O441" s="5"/>
      <c r="P441" s="5"/>
      <c r="Q441" s="5"/>
      <c r="R441" s="5"/>
      <c r="S441" s="5"/>
    </row>
    <row r="442" spans="2:19" ht="30" customHeight="1" x14ac:dyDescent="0.25">
      <c r="B442" s="5"/>
      <c r="C442" s="5"/>
      <c r="D442" s="5"/>
      <c r="E442" s="5"/>
      <c r="F442" s="5"/>
      <c r="G442" s="5"/>
      <c r="H442" s="5"/>
      <c r="I442" s="5"/>
      <c r="J442" s="79"/>
      <c r="L442" s="5"/>
      <c r="M442" s="5"/>
      <c r="N442" s="5"/>
      <c r="O442" s="5"/>
      <c r="P442" s="5"/>
      <c r="Q442" s="5"/>
      <c r="R442" s="5"/>
      <c r="S442" s="5"/>
    </row>
    <row r="443" spans="2:19" ht="30" customHeight="1" x14ac:dyDescent="0.25">
      <c r="B443" s="5"/>
      <c r="C443" s="5"/>
      <c r="D443" s="5"/>
      <c r="E443" s="5"/>
      <c r="F443" s="5"/>
      <c r="G443" s="5"/>
      <c r="H443" s="5"/>
      <c r="I443" s="5"/>
      <c r="J443" s="79"/>
      <c r="L443" s="5"/>
      <c r="M443" s="5"/>
      <c r="N443" s="5"/>
      <c r="O443" s="5"/>
      <c r="P443" s="5"/>
      <c r="Q443" s="5"/>
      <c r="R443" s="5"/>
      <c r="S443" s="5"/>
    </row>
    <row r="444" spans="2:19" ht="30" customHeight="1" x14ac:dyDescent="0.25">
      <c r="B444" s="5"/>
      <c r="C444" s="5"/>
      <c r="D444" s="5"/>
      <c r="E444" s="5"/>
      <c r="F444" s="5"/>
      <c r="G444" s="5"/>
      <c r="H444" s="5"/>
      <c r="I444" s="5"/>
      <c r="J444" s="79"/>
      <c r="L444" s="5"/>
      <c r="M444" s="5"/>
      <c r="N444" s="5"/>
      <c r="O444" s="5"/>
      <c r="P444" s="5"/>
      <c r="Q444" s="5"/>
      <c r="R444" s="5"/>
      <c r="S444" s="5"/>
    </row>
    <row r="445" spans="2:19" ht="30" customHeight="1" x14ac:dyDescent="0.25">
      <c r="B445" s="5"/>
      <c r="C445" s="5"/>
      <c r="D445" s="5"/>
      <c r="E445" s="5"/>
      <c r="F445" s="5"/>
      <c r="G445" s="5"/>
      <c r="H445" s="5"/>
      <c r="I445" s="5"/>
      <c r="J445" s="79"/>
      <c r="L445" s="5"/>
      <c r="M445" s="5"/>
      <c r="N445" s="5"/>
      <c r="O445" s="5"/>
      <c r="P445" s="5"/>
      <c r="Q445" s="5"/>
      <c r="R445" s="5"/>
      <c r="S445" s="5"/>
    </row>
    <row r="446" spans="2:19" ht="30" customHeight="1" x14ac:dyDescent="0.25">
      <c r="B446" s="5"/>
      <c r="C446" s="5"/>
      <c r="D446" s="5"/>
      <c r="E446" s="5"/>
      <c r="F446" s="5"/>
      <c r="G446" s="5"/>
      <c r="H446" s="5"/>
      <c r="I446" s="5"/>
      <c r="J446" s="79"/>
      <c r="L446" s="5"/>
      <c r="M446" s="5"/>
      <c r="N446" s="5"/>
      <c r="O446" s="5"/>
      <c r="P446" s="5"/>
      <c r="Q446" s="5"/>
      <c r="R446" s="5"/>
      <c r="S446" s="5"/>
    </row>
    <row r="447" spans="2:19" ht="30" customHeight="1" x14ac:dyDescent="0.25">
      <c r="B447" s="5"/>
      <c r="C447" s="5"/>
      <c r="D447" s="5"/>
      <c r="E447" s="5"/>
      <c r="F447" s="5"/>
      <c r="G447" s="5"/>
      <c r="H447" s="5"/>
      <c r="I447" s="5"/>
      <c r="J447" s="79"/>
      <c r="L447" s="5"/>
      <c r="M447" s="5"/>
      <c r="N447" s="5"/>
      <c r="O447" s="5"/>
      <c r="P447" s="5"/>
      <c r="Q447" s="5"/>
      <c r="R447" s="5"/>
      <c r="S447" s="5"/>
    </row>
    <row r="448" spans="2:19" ht="30" customHeight="1" x14ac:dyDescent="0.25">
      <c r="B448" s="5"/>
      <c r="C448" s="5"/>
      <c r="D448" s="5"/>
      <c r="E448" s="5"/>
      <c r="F448" s="5"/>
      <c r="G448" s="5"/>
      <c r="H448" s="5"/>
      <c r="I448" s="5"/>
      <c r="J448" s="79"/>
      <c r="L448" s="5"/>
      <c r="M448" s="5"/>
      <c r="N448" s="5"/>
      <c r="O448" s="5"/>
      <c r="P448" s="5"/>
      <c r="Q448" s="5"/>
      <c r="R448" s="5"/>
      <c r="S448" s="5"/>
    </row>
    <row r="449" spans="2:19" ht="30" customHeight="1" x14ac:dyDescent="0.25">
      <c r="B449" s="5"/>
      <c r="C449" s="5"/>
      <c r="D449" s="5"/>
      <c r="E449" s="5"/>
      <c r="F449" s="5"/>
      <c r="G449" s="5"/>
      <c r="H449" s="5"/>
      <c r="I449" s="5"/>
      <c r="J449" s="79"/>
      <c r="L449" s="5"/>
      <c r="M449" s="5"/>
      <c r="N449" s="5"/>
      <c r="O449" s="5"/>
      <c r="P449" s="5"/>
      <c r="Q449" s="5"/>
      <c r="R449" s="5"/>
      <c r="S449" s="5"/>
    </row>
    <row r="450" spans="2:19" ht="30" customHeight="1" x14ac:dyDescent="0.25">
      <c r="B450" s="5"/>
      <c r="C450" s="5"/>
      <c r="D450" s="5"/>
      <c r="E450" s="5"/>
      <c r="F450" s="5"/>
      <c r="G450" s="5"/>
      <c r="H450" s="5"/>
      <c r="I450" s="5"/>
      <c r="J450" s="79"/>
      <c r="L450" s="5"/>
      <c r="M450" s="5"/>
      <c r="N450" s="5"/>
      <c r="O450" s="5"/>
      <c r="P450" s="5"/>
      <c r="Q450" s="5"/>
      <c r="R450" s="5"/>
      <c r="S450" s="5"/>
    </row>
    <row r="451" spans="2:19" ht="30" customHeight="1" x14ac:dyDescent="0.25">
      <c r="B451" s="5"/>
      <c r="C451" s="5"/>
      <c r="D451" s="5"/>
      <c r="E451" s="5"/>
      <c r="F451" s="5"/>
      <c r="G451" s="5"/>
      <c r="H451" s="5"/>
      <c r="I451" s="5"/>
      <c r="J451" s="79"/>
      <c r="L451" s="5"/>
      <c r="M451" s="5"/>
      <c r="N451" s="5"/>
      <c r="O451" s="5"/>
      <c r="P451" s="5"/>
      <c r="Q451" s="5"/>
      <c r="R451" s="5"/>
      <c r="S451" s="5"/>
    </row>
    <row r="452" spans="2:19" ht="30" customHeight="1" x14ac:dyDescent="0.25">
      <c r="B452" s="5"/>
      <c r="C452" s="5"/>
      <c r="D452" s="5"/>
      <c r="E452" s="5"/>
      <c r="F452" s="5"/>
      <c r="G452" s="5"/>
      <c r="H452" s="5"/>
      <c r="I452" s="5"/>
      <c r="J452" s="79"/>
      <c r="L452" s="5"/>
      <c r="M452" s="5"/>
      <c r="N452" s="5"/>
      <c r="O452" s="5"/>
      <c r="P452" s="5"/>
      <c r="Q452" s="5"/>
      <c r="R452" s="5"/>
      <c r="S452" s="5"/>
    </row>
    <row r="453" spans="2:19" ht="30" customHeight="1" x14ac:dyDescent="0.25">
      <c r="B453" s="5"/>
      <c r="C453" s="5"/>
      <c r="D453" s="5"/>
      <c r="E453" s="5"/>
      <c r="F453" s="5"/>
      <c r="G453" s="5"/>
      <c r="H453" s="5"/>
      <c r="I453" s="5"/>
      <c r="J453" s="79"/>
      <c r="L453" s="5"/>
      <c r="M453" s="5"/>
      <c r="N453" s="5"/>
      <c r="O453" s="5"/>
      <c r="P453" s="5"/>
      <c r="Q453" s="5"/>
      <c r="R453" s="5"/>
      <c r="S453" s="5"/>
    </row>
    <row r="454" spans="2:19" ht="30" customHeight="1" x14ac:dyDescent="0.25">
      <c r="B454" s="5"/>
      <c r="C454" s="5"/>
      <c r="D454" s="5"/>
      <c r="E454" s="5"/>
      <c r="F454" s="5"/>
      <c r="G454" s="5"/>
      <c r="H454" s="5"/>
      <c r="I454" s="5"/>
      <c r="J454" s="79"/>
      <c r="L454" s="5"/>
      <c r="M454" s="5"/>
      <c r="N454" s="5"/>
      <c r="O454" s="5"/>
      <c r="P454" s="5"/>
      <c r="Q454" s="5"/>
      <c r="R454" s="5"/>
      <c r="S454" s="5"/>
    </row>
    <row r="455" spans="2:19" ht="30" customHeight="1" x14ac:dyDescent="0.25">
      <c r="B455" s="5"/>
      <c r="C455" s="5"/>
      <c r="D455" s="5"/>
      <c r="E455" s="5"/>
      <c r="F455" s="5"/>
      <c r="G455" s="5"/>
      <c r="H455" s="5"/>
      <c r="I455" s="5"/>
      <c r="J455" s="79"/>
      <c r="L455" s="5"/>
      <c r="M455" s="5"/>
      <c r="N455" s="5"/>
      <c r="O455" s="5"/>
      <c r="P455" s="5"/>
      <c r="Q455" s="5"/>
      <c r="R455" s="5"/>
      <c r="S455" s="5"/>
    </row>
    <row r="456" spans="2:19" ht="30" customHeight="1" x14ac:dyDescent="0.25">
      <c r="B456" s="5"/>
      <c r="C456" s="5"/>
      <c r="D456" s="5"/>
      <c r="E456" s="5"/>
      <c r="F456" s="5"/>
      <c r="G456" s="5"/>
      <c r="H456" s="5"/>
      <c r="I456" s="5"/>
      <c r="J456" s="79"/>
      <c r="L456" s="5"/>
      <c r="M456" s="5"/>
      <c r="N456" s="5"/>
      <c r="O456" s="5"/>
      <c r="P456" s="5"/>
      <c r="Q456" s="5"/>
      <c r="R456" s="5"/>
      <c r="S456" s="5"/>
    </row>
    <row r="457" spans="2:19" ht="30" customHeight="1" x14ac:dyDescent="0.25">
      <c r="B457" s="5"/>
      <c r="C457" s="5"/>
      <c r="D457" s="5"/>
      <c r="E457" s="5"/>
      <c r="F457" s="5"/>
      <c r="G457" s="5"/>
      <c r="H457" s="5"/>
      <c r="I457" s="5"/>
      <c r="J457" s="79"/>
      <c r="L457" s="5"/>
      <c r="M457" s="5"/>
      <c r="N457" s="5"/>
      <c r="O457" s="5"/>
      <c r="P457" s="5"/>
      <c r="Q457" s="5"/>
      <c r="R457" s="5"/>
      <c r="S457" s="5"/>
    </row>
    <row r="458" spans="2:19" ht="30" customHeight="1" x14ac:dyDescent="0.25">
      <c r="B458" s="5"/>
      <c r="C458" s="5"/>
      <c r="D458" s="5"/>
      <c r="E458" s="5"/>
      <c r="F458" s="5"/>
      <c r="G458" s="5"/>
      <c r="H458" s="5"/>
      <c r="I458" s="5"/>
      <c r="J458" s="79"/>
      <c r="L458" s="5"/>
      <c r="M458" s="5"/>
      <c r="N458" s="5"/>
      <c r="O458" s="5"/>
      <c r="P458" s="5"/>
      <c r="Q458" s="5"/>
      <c r="R458" s="5"/>
      <c r="S458" s="5"/>
    </row>
    <row r="459" spans="2:19" ht="30" customHeight="1" x14ac:dyDescent="0.25">
      <c r="B459" s="5"/>
      <c r="C459" s="5"/>
      <c r="D459" s="5"/>
      <c r="E459" s="5"/>
      <c r="F459" s="5"/>
      <c r="G459" s="5"/>
      <c r="H459" s="5"/>
      <c r="I459" s="5"/>
      <c r="J459" s="79"/>
      <c r="L459" s="5"/>
      <c r="M459" s="5"/>
      <c r="N459" s="5"/>
      <c r="O459" s="5"/>
      <c r="P459" s="5"/>
      <c r="Q459" s="5"/>
      <c r="R459" s="5"/>
      <c r="S459" s="5"/>
    </row>
    <row r="460" spans="2:19" ht="30" customHeight="1" x14ac:dyDescent="0.25">
      <c r="B460" s="5"/>
      <c r="C460" s="5"/>
      <c r="D460" s="5"/>
      <c r="E460" s="5"/>
      <c r="F460" s="5"/>
      <c r="G460" s="5"/>
      <c r="H460" s="5"/>
      <c r="I460" s="5"/>
      <c r="J460" s="79"/>
      <c r="L460" s="5"/>
      <c r="M460" s="5"/>
      <c r="N460" s="5"/>
      <c r="O460" s="5"/>
      <c r="P460" s="5"/>
      <c r="Q460" s="5"/>
      <c r="R460" s="5"/>
      <c r="S460" s="5"/>
    </row>
    <row r="461" spans="2:19" ht="30" customHeight="1" x14ac:dyDescent="0.25">
      <c r="B461" s="5"/>
      <c r="C461" s="5"/>
      <c r="D461" s="5"/>
      <c r="E461" s="5"/>
      <c r="F461" s="5"/>
      <c r="G461" s="5"/>
      <c r="H461" s="5"/>
      <c r="I461" s="5"/>
      <c r="J461" s="79"/>
      <c r="L461" s="5"/>
      <c r="M461" s="5"/>
      <c r="N461" s="5"/>
      <c r="O461" s="5"/>
      <c r="P461" s="5"/>
      <c r="Q461" s="5"/>
      <c r="R461" s="5"/>
      <c r="S461" s="5"/>
    </row>
    <row r="462" spans="2:19" ht="30" customHeight="1" x14ac:dyDescent="0.25">
      <c r="B462" s="5"/>
      <c r="C462" s="5"/>
      <c r="D462" s="5"/>
      <c r="E462" s="5"/>
      <c r="F462" s="5"/>
      <c r="G462" s="5"/>
      <c r="H462" s="5"/>
      <c r="I462" s="5"/>
      <c r="J462" s="79"/>
      <c r="L462" s="5"/>
      <c r="M462" s="5"/>
      <c r="N462" s="5"/>
      <c r="O462" s="5"/>
      <c r="P462" s="5"/>
      <c r="Q462" s="5"/>
      <c r="R462" s="5"/>
      <c r="S462" s="5"/>
    </row>
    <row r="463" spans="2:19" ht="30" customHeight="1" x14ac:dyDescent="0.25">
      <c r="B463" s="5"/>
      <c r="C463" s="5"/>
      <c r="D463" s="5"/>
      <c r="E463" s="5"/>
      <c r="F463" s="5"/>
      <c r="G463" s="5"/>
      <c r="H463" s="5"/>
      <c r="I463" s="5"/>
      <c r="J463" s="79"/>
      <c r="L463" s="5"/>
      <c r="M463" s="5"/>
      <c r="N463" s="5"/>
      <c r="O463" s="5"/>
      <c r="P463" s="5"/>
      <c r="Q463" s="5"/>
      <c r="R463" s="5"/>
      <c r="S463" s="5"/>
    </row>
    <row r="464" spans="2:19" ht="30" customHeight="1" x14ac:dyDescent="0.25">
      <c r="B464" s="5"/>
      <c r="C464" s="5"/>
      <c r="D464" s="5"/>
      <c r="E464" s="5"/>
      <c r="F464" s="5"/>
      <c r="G464" s="5"/>
      <c r="H464" s="5"/>
      <c r="I464" s="5"/>
      <c r="J464" s="79"/>
      <c r="L464" s="5"/>
      <c r="M464" s="5"/>
      <c r="N464" s="5"/>
      <c r="O464" s="5"/>
      <c r="P464" s="5"/>
      <c r="Q464" s="5"/>
      <c r="R464" s="5"/>
      <c r="S464" s="5"/>
    </row>
    <row r="465" spans="2:19" ht="30" customHeight="1" x14ac:dyDescent="0.25">
      <c r="B465" s="5"/>
      <c r="C465" s="5"/>
      <c r="D465" s="5"/>
      <c r="E465" s="5"/>
      <c r="F465" s="5"/>
      <c r="G465" s="5"/>
      <c r="H465" s="5"/>
      <c r="I465" s="5"/>
      <c r="J465" s="79"/>
      <c r="L465" s="5"/>
      <c r="M465" s="5"/>
      <c r="N465" s="5"/>
      <c r="O465" s="5"/>
      <c r="P465" s="5"/>
      <c r="Q465" s="5"/>
      <c r="R465" s="5"/>
      <c r="S465" s="5"/>
    </row>
    <row r="466" spans="2:19" ht="30" customHeight="1" x14ac:dyDescent="0.25">
      <c r="B466" s="5"/>
      <c r="C466" s="5"/>
      <c r="D466" s="5"/>
      <c r="E466" s="5"/>
      <c r="F466" s="5"/>
      <c r="G466" s="5"/>
      <c r="H466" s="5"/>
      <c r="I466" s="5"/>
      <c r="J466" s="79"/>
      <c r="L466" s="5"/>
      <c r="M466" s="5"/>
      <c r="N466" s="5"/>
      <c r="O466" s="5"/>
      <c r="P466" s="5"/>
      <c r="Q466" s="5"/>
      <c r="R466" s="5"/>
      <c r="S466" s="5"/>
    </row>
    <row r="467" spans="2:19" ht="30" customHeight="1" x14ac:dyDescent="0.25">
      <c r="B467" s="5"/>
      <c r="C467" s="5"/>
      <c r="D467" s="5"/>
      <c r="E467" s="5"/>
      <c r="F467" s="5"/>
      <c r="G467" s="5"/>
      <c r="H467" s="5"/>
      <c r="I467" s="5"/>
      <c r="J467" s="79"/>
      <c r="L467" s="5"/>
      <c r="M467" s="5"/>
      <c r="N467" s="5"/>
      <c r="O467" s="5"/>
      <c r="P467" s="5"/>
      <c r="Q467" s="5"/>
      <c r="R467" s="5"/>
      <c r="S467" s="5"/>
    </row>
    <row r="468" spans="2:19" ht="30" customHeight="1" x14ac:dyDescent="0.25">
      <c r="B468" s="5"/>
      <c r="C468" s="5"/>
      <c r="D468" s="5"/>
      <c r="E468" s="5"/>
      <c r="F468" s="5"/>
      <c r="G468" s="5"/>
      <c r="H468" s="5"/>
      <c r="I468" s="5"/>
      <c r="J468" s="79"/>
      <c r="L468" s="5"/>
      <c r="M468" s="5"/>
      <c r="N468" s="5"/>
      <c r="O468" s="5"/>
      <c r="P468" s="5"/>
      <c r="Q468" s="5"/>
      <c r="R468" s="5"/>
      <c r="S468" s="5"/>
    </row>
    <row r="469" spans="2:19" ht="30" customHeight="1" x14ac:dyDescent="0.25">
      <c r="B469" s="5"/>
      <c r="C469" s="5"/>
      <c r="D469" s="5"/>
      <c r="E469" s="5"/>
      <c r="F469" s="5"/>
      <c r="G469" s="5"/>
      <c r="H469" s="5"/>
      <c r="I469" s="5"/>
      <c r="J469" s="79"/>
      <c r="L469" s="5"/>
      <c r="M469" s="5"/>
      <c r="N469" s="5"/>
      <c r="O469" s="5"/>
      <c r="P469" s="5"/>
      <c r="Q469" s="5"/>
      <c r="R469" s="5"/>
      <c r="S469" s="5"/>
    </row>
    <row r="470" spans="2:19" ht="30" customHeight="1" x14ac:dyDescent="0.25">
      <c r="B470" s="5"/>
      <c r="C470" s="5"/>
      <c r="D470" s="5"/>
      <c r="E470" s="5"/>
      <c r="F470" s="5"/>
      <c r="G470" s="5"/>
      <c r="H470" s="5"/>
      <c r="I470" s="5"/>
      <c r="J470" s="79"/>
      <c r="L470" s="5"/>
      <c r="M470" s="5"/>
      <c r="N470" s="5"/>
      <c r="O470" s="5"/>
      <c r="P470" s="5"/>
      <c r="Q470" s="5"/>
      <c r="R470" s="5"/>
      <c r="S470" s="5"/>
    </row>
    <row r="471" spans="2:19" ht="30" customHeight="1" x14ac:dyDescent="0.25">
      <c r="B471" s="5"/>
      <c r="C471" s="5"/>
      <c r="D471" s="5"/>
      <c r="E471" s="5"/>
      <c r="F471" s="5"/>
      <c r="G471" s="5"/>
      <c r="H471" s="5"/>
      <c r="I471" s="5"/>
      <c r="J471" s="79"/>
      <c r="L471" s="5"/>
      <c r="M471" s="5"/>
      <c r="N471" s="5"/>
      <c r="O471" s="5"/>
      <c r="P471" s="5"/>
      <c r="Q471" s="5"/>
      <c r="R471" s="5"/>
      <c r="S471" s="5"/>
    </row>
    <row r="472" spans="2:19" ht="30" customHeight="1" x14ac:dyDescent="0.25">
      <c r="B472" s="5"/>
      <c r="C472" s="5"/>
      <c r="D472" s="5"/>
      <c r="E472" s="5"/>
      <c r="F472" s="5"/>
      <c r="G472" s="5"/>
      <c r="H472" s="5"/>
      <c r="I472" s="5"/>
      <c r="J472" s="79"/>
      <c r="L472" s="5"/>
      <c r="M472" s="5"/>
      <c r="N472" s="5"/>
      <c r="O472" s="5"/>
      <c r="P472" s="5"/>
      <c r="Q472" s="5"/>
      <c r="R472" s="5"/>
      <c r="S472" s="5"/>
    </row>
    <row r="473" spans="2:19" ht="30" customHeight="1" x14ac:dyDescent="0.25">
      <c r="B473" s="5"/>
      <c r="C473" s="5"/>
      <c r="D473" s="5"/>
      <c r="E473" s="5"/>
      <c r="F473" s="5"/>
      <c r="G473" s="5"/>
      <c r="H473" s="5"/>
      <c r="I473" s="5"/>
      <c r="J473" s="79"/>
      <c r="L473" s="5"/>
      <c r="M473" s="5"/>
      <c r="N473" s="5"/>
      <c r="O473" s="5"/>
      <c r="P473" s="5"/>
      <c r="Q473" s="5"/>
      <c r="R473" s="5"/>
      <c r="S473" s="5"/>
    </row>
    <row r="474" spans="2:19" ht="30" customHeight="1" x14ac:dyDescent="0.25">
      <c r="B474" s="5"/>
      <c r="C474" s="5"/>
      <c r="D474" s="5"/>
      <c r="E474" s="5"/>
      <c r="F474" s="5"/>
      <c r="G474" s="5"/>
      <c r="H474" s="5"/>
      <c r="I474" s="5"/>
      <c r="J474" s="79"/>
      <c r="L474" s="5"/>
      <c r="M474" s="5"/>
      <c r="N474" s="5"/>
      <c r="O474" s="5"/>
      <c r="P474" s="5"/>
      <c r="Q474" s="5"/>
      <c r="R474" s="5"/>
      <c r="S474" s="5"/>
    </row>
    <row r="475" spans="2:19" ht="30" customHeight="1" x14ac:dyDescent="0.25">
      <c r="B475" s="5"/>
      <c r="C475" s="5"/>
      <c r="D475" s="5"/>
      <c r="E475" s="5"/>
      <c r="F475" s="5"/>
      <c r="G475" s="5"/>
      <c r="H475" s="5"/>
      <c r="I475" s="5"/>
      <c r="J475" s="79"/>
      <c r="L475" s="5"/>
      <c r="M475" s="5"/>
      <c r="N475" s="5"/>
      <c r="O475" s="5"/>
      <c r="P475" s="5"/>
      <c r="Q475" s="5"/>
      <c r="R475" s="5"/>
      <c r="S475" s="5"/>
    </row>
    <row r="476" spans="2:19" ht="30" customHeight="1" x14ac:dyDescent="0.25">
      <c r="B476" s="5"/>
      <c r="C476" s="5"/>
      <c r="D476" s="5"/>
      <c r="E476" s="5"/>
      <c r="F476" s="5"/>
      <c r="G476" s="5"/>
      <c r="H476" s="5"/>
      <c r="I476" s="5"/>
      <c r="J476" s="79"/>
      <c r="L476" s="5"/>
      <c r="M476" s="5"/>
      <c r="N476" s="5"/>
      <c r="O476" s="5"/>
      <c r="P476" s="5"/>
      <c r="Q476" s="5"/>
      <c r="R476" s="5"/>
      <c r="S476" s="5"/>
    </row>
    <row r="477" spans="2:19" ht="30" customHeight="1" x14ac:dyDescent="0.25">
      <c r="B477" s="5"/>
      <c r="C477" s="5"/>
      <c r="D477" s="5"/>
      <c r="E477" s="5"/>
      <c r="F477" s="5"/>
      <c r="G477" s="5"/>
      <c r="H477" s="5"/>
      <c r="I477" s="5"/>
      <c r="J477" s="79"/>
      <c r="L477" s="5"/>
      <c r="M477" s="5"/>
      <c r="N477" s="5"/>
      <c r="O477" s="5"/>
      <c r="P477" s="5"/>
      <c r="Q477" s="5"/>
      <c r="R477" s="5"/>
      <c r="S477" s="5"/>
    </row>
    <row r="478" spans="2:19" ht="30" customHeight="1" x14ac:dyDescent="0.25">
      <c r="B478" s="5"/>
      <c r="C478" s="5"/>
      <c r="D478" s="5"/>
      <c r="E478" s="5"/>
      <c r="F478" s="5"/>
      <c r="G478" s="5"/>
      <c r="H478" s="5"/>
      <c r="I478" s="5"/>
      <c r="J478" s="79"/>
      <c r="L478" s="5"/>
      <c r="M478" s="5"/>
      <c r="N478" s="5"/>
      <c r="O478" s="5"/>
      <c r="P478" s="5"/>
      <c r="Q478" s="5"/>
      <c r="R478" s="5"/>
      <c r="S478" s="5"/>
    </row>
    <row r="479" spans="2:19" ht="30" customHeight="1" x14ac:dyDescent="0.25">
      <c r="B479" s="5"/>
      <c r="C479" s="5"/>
      <c r="D479" s="5"/>
      <c r="E479" s="5"/>
      <c r="F479" s="5"/>
      <c r="G479" s="5"/>
      <c r="H479" s="5"/>
      <c r="I479" s="5"/>
      <c r="J479" s="79"/>
      <c r="L479" s="5"/>
      <c r="M479" s="5"/>
      <c r="N479" s="5"/>
      <c r="O479" s="5"/>
      <c r="P479" s="5"/>
      <c r="Q479" s="5"/>
      <c r="R479" s="5"/>
      <c r="S479" s="5"/>
    </row>
    <row r="480" spans="2:19" ht="30" customHeight="1" x14ac:dyDescent="0.25">
      <c r="B480" s="5"/>
      <c r="C480" s="5"/>
      <c r="D480" s="5"/>
      <c r="E480" s="5"/>
      <c r="F480" s="5"/>
      <c r="G480" s="5"/>
      <c r="H480" s="5"/>
      <c r="I480" s="5"/>
      <c r="J480" s="79"/>
      <c r="L480" s="5"/>
      <c r="M480" s="5"/>
      <c r="N480" s="5"/>
      <c r="O480" s="5"/>
      <c r="P480" s="5"/>
      <c r="Q480" s="5"/>
      <c r="R480" s="5"/>
      <c r="S480" s="5"/>
    </row>
    <row r="481" spans="2:19" ht="30" customHeight="1" x14ac:dyDescent="0.25">
      <c r="B481" s="5"/>
      <c r="C481" s="5"/>
      <c r="D481" s="5"/>
      <c r="E481" s="5"/>
      <c r="F481" s="5"/>
      <c r="G481" s="5"/>
      <c r="H481" s="5"/>
      <c r="I481" s="5"/>
      <c r="J481" s="79"/>
      <c r="L481" s="5"/>
      <c r="M481" s="5"/>
      <c r="N481" s="5"/>
      <c r="O481" s="5"/>
      <c r="P481" s="5"/>
      <c r="Q481" s="5"/>
      <c r="R481" s="5"/>
      <c r="S481" s="5"/>
    </row>
    <row r="482" spans="2:19" ht="30" customHeight="1" x14ac:dyDescent="0.25">
      <c r="B482" s="5"/>
      <c r="C482" s="5"/>
      <c r="D482" s="5"/>
      <c r="E482" s="5"/>
      <c r="F482" s="5"/>
      <c r="G482" s="5"/>
      <c r="H482" s="5"/>
      <c r="I482" s="5"/>
      <c r="J482" s="79"/>
      <c r="L482" s="5"/>
      <c r="M482" s="5"/>
      <c r="N482" s="5"/>
      <c r="O482" s="5"/>
      <c r="P482" s="5"/>
      <c r="Q482" s="5"/>
      <c r="R482" s="5"/>
      <c r="S482" s="5"/>
    </row>
    <row r="483" spans="2:19" ht="30" customHeight="1" x14ac:dyDescent="0.25">
      <c r="B483" s="5"/>
      <c r="C483" s="5"/>
      <c r="D483" s="5"/>
      <c r="E483" s="5"/>
      <c r="F483" s="5"/>
      <c r="G483" s="5"/>
      <c r="H483" s="5"/>
      <c r="I483" s="5"/>
      <c r="J483" s="79"/>
      <c r="L483" s="5"/>
      <c r="M483" s="5"/>
      <c r="N483" s="5"/>
      <c r="O483" s="5"/>
      <c r="P483" s="5"/>
      <c r="Q483" s="5"/>
      <c r="R483" s="5"/>
      <c r="S483" s="5"/>
    </row>
    <row r="484" spans="2:19" ht="30" customHeight="1" x14ac:dyDescent="0.25">
      <c r="B484" s="5"/>
      <c r="C484" s="5"/>
      <c r="D484" s="5"/>
      <c r="E484" s="5"/>
      <c r="F484" s="5"/>
      <c r="G484" s="5"/>
      <c r="H484" s="5"/>
      <c r="I484" s="5"/>
      <c r="J484" s="79"/>
      <c r="L484" s="5"/>
      <c r="M484" s="5"/>
      <c r="N484" s="5"/>
      <c r="O484" s="5"/>
      <c r="P484" s="5"/>
      <c r="Q484" s="5"/>
      <c r="R484" s="5"/>
      <c r="S484" s="5"/>
    </row>
    <row r="485" spans="2:19" ht="30" customHeight="1" x14ac:dyDescent="0.25">
      <c r="B485" s="5"/>
      <c r="C485" s="5"/>
      <c r="D485" s="5"/>
      <c r="E485" s="5"/>
      <c r="F485" s="5"/>
      <c r="G485" s="5"/>
      <c r="H485" s="5"/>
      <c r="I485" s="5"/>
      <c r="J485" s="79"/>
      <c r="L485" s="5"/>
      <c r="M485" s="5"/>
      <c r="N485" s="5"/>
      <c r="O485" s="5"/>
      <c r="P485" s="5"/>
      <c r="Q485" s="5"/>
      <c r="R485" s="5"/>
      <c r="S485" s="5"/>
    </row>
    <row r="486" spans="2:19" ht="30" customHeight="1" x14ac:dyDescent="0.25">
      <c r="B486" s="5"/>
      <c r="C486" s="5"/>
      <c r="D486" s="5"/>
      <c r="E486" s="5"/>
      <c r="F486" s="5"/>
      <c r="G486" s="5"/>
      <c r="H486" s="5"/>
      <c r="I486" s="5"/>
      <c r="J486" s="79"/>
      <c r="L486" s="5"/>
      <c r="M486" s="5"/>
      <c r="N486" s="5"/>
      <c r="O486" s="5"/>
      <c r="P486" s="5"/>
      <c r="Q486" s="5"/>
      <c r="R486" s="5"/>
      <c r="S486" s="5"/>
    </row>
    <row r="487" spans="2:19" ht="30" customHeight="1" x14ac:dyDescent="0.25">
      <c r="B487" s="5"/>
      <c r="C487" s="5"/>
      <c r="D487" s="5"/>
      <c r="E487" s="5"/>
      <c r="F487" s="5"/>
      <c r="G487" s="5"/>
      <c r="H487" s="5"/>
      <c r="I487" s="5"/>
      <c r="J487" s="79"/>
      <c r="L487" s="5"/>
      <c r="M487" s="5"/>
      <c r="N487" s="5"/>
      <c r="O487" s="5"/>
      <c r="P487" s="5"/>
      <c r="Q487" s="5"/>
      <c r="R487" s="5"/>
      <c r="S487" s="5"/>
    </row>
    <row r="488" spans="2:19" ht="30" customHeight="1" x14ac:dyDescent="0.25">
      <c r="B488" s="5"/>
      <c r="C488" s="5"/>
      <c r="D488" s="5"/>
      <c r="E488" s="5"/>
      <c r="F488" s="5"/>
      <c r="G488" s="5"/>
      <c r="H488" s="5"/>
      <c r="I488" s="5"/>
      <c r="J488" s="79"/>
      <c r="L488" s="5"/>
      <c r="M488" s="5"/>
      <c r="N488" s="5"/>
      <c r="O488" s="5"/>
      <c r="P488" s="5"/>
      <c r="Q488" s="5"/>
      <c r="R488" s="5"/>
      <c r="S488" s="5"/>
    </row>
    <row r="489" spans="2:19" ht="30" customHeight="1" x14ac:dyDescent="0.25">
      <c r="B489" s="5"/>
      <c r="C489" s="5"/>
      <c r="D489" s="5"/>
      <c r="E489" s="5"/>
      <c r="F489" s="5"/>
      <c r="G489" s="5"/>
      <c r="H489" s="5"/>
      <c r="I489" s="5"/>
      <c r="J489" s="79"/>
      <c r="L489" s="5"/>
      <c r="M489" s="5"/>
      <c r="N489" s="5"/>
      <c r="O489" s="5"/>
      <c r="P489" s="5"/>
      <c r="Q489" s="5"/>
      <c r="R489" s="5"/>
      <c r="S489" s="5"/>
    </row>
    <row r="490" spans="2:19" ht="30" customHeight="1" x14ac:dyDescent="0.25">
      <c r="B490" s="5"/>
      <c r="C490" s="5"/>
      <c r="D490" s="5"/>
      <c r="E490" s="5"/>
      <c r="F490" s="5"/>
      <c r="G490" s="5"/>
      <c r="H490" s="5"/>
      <c r="I490" s="5"/>
      <c r="J490" s="79"/>
      <c r="L490" s="5"/>
      <c r="M490" s="5"/>
      <c r="N490" s="5"/>
      <c r="O490" s="5"/>
      <c r="P490" s="5"/>
      <c r="Q490" s="5"/>
      <c r="R490" s="5"/>
      <c r="S490" s="5"/>
    </row>
    <row r="491" spans="2:19" ht="30" customHeight="1" x14ac:dyDescent="0.25">
      <c r="B491" s="5"/>
      <c r="C491" s="5"/>
      <c r="D491" s="5"/>
      <c r="E491" s="5"/>
      <c r="F491" s="5"/>
      <c r="G491" s="5"/>
      <c r="H491" s="5"/>
      <c r="I491" s="5"/>
      <c r="J491" s="79"/>
      <c r="L491" s="5"/>
      <c r="M491" s="5"/>
      <c r="N491" s="5"/>
      <c r="O491" s="5"/>
      <c r="P491" s="5"/>
      <c r="Q491" s="5"/>
      <c r="R491" s="5"/>
      <c r="S491" s="5"/>
    </row>
    <row r="492" spans="2:19" ht="30" customHeight="1" x14ac:dyDescent="0.25">
      <c r="B492" s="5"/>
      <c r="C492" s="5"/>
      <c r="D492" s="5"/>
      <c r="E492" s="5"/>
      <c r="F492" s="5"/>
      <c r="G492" s="5"/>
      <c r="H492" s="5"/>
      <c r="I492" s="5"/>
      <c r="J492" s="79"/>
      <c r="L492" s="5"/>
      <c r="M492" s="5"/>
      <c r="N492" s="5"/>
      <c r="O492" s="5"/>
      <c r="P492" s="5"/>
      <c r="Q492" s="5"/>
      <c r="R492" s="5"/>
      <c r="S492" s="5"/>
    </row>
    <row r="493" spans="2:19" ht="30" customHeight="1" x14ac:dyDescent="0.25">
      <c r="B493" s="5"/>
      <c r="C493" s="5"/>
      <c r="D493" s="5"/>
      <c r="E493" s="5"/>
      <c r="F493" s="5"/>
      <c r="G493" s="5"/>
      <c r="H493" s="5"/>
      <c r="I493" s="5"/>
      <c r="J493" s="79"/>
      <c r="L493" s="5"/>
      <c r="M493" s="5"/>
      <c r="N493" s="5"/>
      <c r="O493" s="5"/>
      <c r="P493" s="5"/>
      <c r="Q493" s="5"/>
      <c r="R493" s="5"/>
      <c r="S493" s="5"/>
    </row>
    <row r="494" spans="2:19" ht="30" customHeight="1" x14ac:dyDescent="0.25">
      <c r="B494" s="5"/>
      <c r="C494" s="5"/>
      <c r="D494" s="5"/>
      <c r="E494" s="5"/>
      <c r="F494" s="5"/>
      <c r="G494" s="5"/>
      <c r="H494" s="5"/>
      <c r="I494" s="5"/>
      <c r="J494" s="79"/>
      <c r="L494" s="5"/>
      <c r="M494" s="5"/>
      <c r="N494" s="5"/>
      <c r="O494" s="5"/>
      <c r="P494" s="5"/>
      <c r="Q494" s="5"/>
      <c r="R494" s="5"/>
      <c r="S494" s="5"/>
    </row>
    <row r="495" spans="2:19" ht="30" customHeight="1" x14ac:dyDescent="0.25">
      <c r="B495" s="5"/>
      <c r="C495" s="5"/>
      <c r="D495" s="5"/>
      <c r="E495" s="5"/>
      <c r="F495" s="5"/>
      <c r="G495" s="5"/>
      <c r="H495" s="5"/>
      <c r="I495" s="5"/>
      <c r="J495" s="79"/>
      <c r="L495" s="5"/>
      <c r="M495" s="5"/>
      <c r="N495" s="5"/>
      <c r="O495" s="5"/>
      <c r="P495" s="5"/>
      <c r="Q495" s="5"/>
      <c r="R495" s="5"/>
      <c r="S495" s="5"/>
    </row>
    <row r="496" spans="2:19" ht="30" customHeight="1" x14ac:dyDescent="0.25">
      <c r="B496" s="5"/>
      <c r="C496" s="5"/>
      <c r="D496" s="5"/>
      <c r="E496" s="5"/>
      <c r="F496" s="5"/>
      <c r="G496" s="5"/>
      <c r="H496" s="5"/>
      <c r="I496" s="5"/>
      <c r="J496" s="79"/>
      <c r="L496" s="5"/>
      <c r="M496" s="5"/>
      <c r="N496" s="5"/>
      <c r="O496" s="5"/>
      <c r="P496" s="5"/>
      <c r="Q496" s="5"/>
      <c r="R496" s="5"/>
      <c r="S496" s="5"/>
    </row>
    <row r="497" spans="2:19" ht="30" customHeight="1" x14ac:dyDescent="0.25">
      <c r="B497" s="5"/>
      <c r="C497" s="5"/>
      <c r="D497" s="5"/>
      <c r="E497" s="5"/>
      <c r="F497" s="5"/>
      <c r="G497" s="5"/>
      <c r="H497" s="5"/>
      <c r="I497" s="5"/>
      <c r="J497" s="79"/>
      <c r="L497" s="5"/>
      <c r="M497" s="5"/>
      <c r="N497" s="5"/>
      <c r="O497" s="5"/>
      <c r="P497" s="5"/>
      <c r="Q497" s="5"/>
      <c r="R497" s="5"/>
      <c r="S497" s="5"/>
    </row>
    <row r="498" spans="2:19" ht="30" customHeight="1" x14ac:dyDescent="0.25">
      <c r="B498" s="5"/>
      <c r="C498" s="5"/>
      <c r="D498" s="5"/>
      <c r="E498" s="5"/>
      <c r="F498" s="5"/>
      <c r="G498" s="5"/>
      <c r="H498" s="5"/>
      <c r="I498" s="5"/>
      <c r="J498" s="79"/>
      <c r="L498" s="5"/>
      <c r="M498" s="5"/>
      <c r="N498" s="5"/>
      <c r="O498" s="5"/>
      <c r="P498" s="5"/>
      <c r="Q498" s="5"/>
      <c r="R498" s="5"/>
      <c r="S498" s="5"/>
    </row>
    <row r="499" spans="2:19" ht="30" customHeight="1" x14ac:dyDescent="0.25">
      <c r="B499" s="5"/>
      <c r="C499" s="5"/>
      <c r="D499" s="5"/>
      <c r="E499" s="5"/>
      <c r="F499" s="5"/>
      <c r="G499" s="5"/>
      <c r="H499" s="5"/>
      <c r="I499" s="5"/>
      <c r="J499" s="79"/>
      <c r="L499" s="5"/>
      <c r="M499" s="5"/>
      <c r="N499" s="5"/>
      <c r="O499" s="5"/>
      <c r="P499" s="5"/>
      <c r="Q499" s="5"/>
      <c r="R499" s="5"/>
      <c r="S499" s="5"/>
    </row>
    <row r="500" spans="2:19" ht="30" customHeight="1" x14ac:dyDescent="0.25">
      <c r="B500" s="5"/>
      <c r="C500" s="5"/>
      <c r="D500" s="5"/>
      <c r="E500" s="5"/>
      <c r="F500" s="5"/>
      <c r="G500" s="5"/>
      <c r="H500" s="5"/>
      <c r="I500" s="5"/>
      <c r="J500" s="79"/>
      <c r="L500" s="5"/>
      <c r="M500" s="5"/>
      <c r="N500" s="5"/>
      <c r="O500" s="5"/>
      <c r="P500" s="5"/>
      <c r="Q500" s="5"/>
      <c r="R500" s="5"/>
      <c r="S500" s="5"/>
    </row>
    <row r="501" spans="2:19" ht="30" customHeight="1" x14ac:dyDescent="0.25">
      <c r="B501" s="5"/>
      <c r="C501" s="5"/>
      <c r="D501" s="5"/>
      <c r="E501" s="5"/>
      <c r="F501" s="5"/>
      <c r="G501" s="5"/>
      <c r="H501" s="5"/>
      <c r="I501" s="5"/>
      <c r="J501" s="79"/>
      <c r="L501" s="5"/>
      <c r="M501" s="5"/>
      <c r="N501" s="5"/>
      <c r="O501" s="5"/>
      <c r="P501" s="5"/>
      <c r="Q501" s="5"/>
      <c r="R501" s="5"/>
      <c r="S501" s="5"/>
    </row>
    <row r="502" spans="2:19" ht="30" customHeight="1" x14ac:dyDescent="0.25">
      <c r="B502" s="5"/>
      <c r="C502" s="5"/>
      <c r="D502" s="5"/>
      <c r="E502" s="5"/>
      <c r="F502" s="5"/>
      <c r="G502" s="5"/>
      <c r="H502" s="5"/>
      <c r="I502" s="5"/>
      <c r="J502" s="79"/>
      <c r="L502" s="5"/>
      <c r="M502" s="5"/>
      <c r="N502" s="5"/>
      <c r="O502" s="5"/>
      <c r="P502" s="5"/>
      <c r="Q502" s="5"/>
      <c r="R502" s="5"/>
      <c r="S502" s="5"/>
    </row>
    <row r="503" spans="2:19" ht="30" customHeight="1" x14ac:dyDescent="0.25">
      <c r="B503" s="5"/>
      <c r="C503" s="5"/>
      <c r="D503" s="5"/>
      <c r="E503" s="5"/>
      <c r="F503" s="5"/>
      <c r="G503" s="5"/>
      <c r="H503" s="5"/>
      <c r="I503" s="5"/>
      <c r="J503" s="79"/>
      <c r="L503" s="5"/>
      <c r="M503" s="5"/>
      <c r="N503" s="5"/>
      <c r="O503" s="5"/>
      <c r="P503" s="5"/>
      <c r="Q503" s="5"/>
      <c r="R503" s="5"/>
      <c r="S503" s="5"/>
    </row>
    <row r="504" spans="2:19" ht="30" customHeight="1" x14ac:dyDescent="0.25">
      <c r="B504" s="5"/>
      <c r="C504" s="5"/>
      <c r="D504" s="5"/>
      <c r="E504" s="5"/>
      <c r="F504" s="5"/>
      <c r="G504" s="5"/>
      <c r="H504" s="5"/>
      <c r="I504" s="5"/>
      <c r="J504" s="79"/>
      <c r="L504" s="5"/>
      <c r="M504" s="5"/>
      <c r="N504" s="5"/>
      <c r="O504" s="5"/>
      <c r="P504" s="5"/>
      <c r="Q504" s="5"/>
      <c r="R504" s="5"/>
      <c r="S504" s="5"/>
    </row>
    <row r="505" spans="2:19" ht="30" customHeight="1" x14ac:dyDescent="0.25">
      <c r="B505" s="5"/>
      <c r="C505" s="5"/>
      <c r="D505" s="5"/>
      <c r="E505" s="5"/>
      <c r="F505" s="5"/>
      <c r="G505" s="5"/>
      <c r="H505" s="5"/>
      <c r="I505" s="5"/>
      <c r="J505" s="79"/>
      <c r="L505" s="5"/>
      <c r="M505" s="5"/>
      <c r="N505" s="5"/>
      <c r="O505" s="5"/>
      <c r="P505" s="5"/>
      <c r="Q505" s="5"/>
      <c r="R505" s="5"/>
      <c r="S505" s="5"/>
    </row>
    <row r="506" spans="2:19" ht="30" customHeight="1" x14ac:dyDescent="0.25">
      <c r="B506" s="5"/>
      <c r="C506" s="5"/>
      <c r="D506" s="5"/>
      <c r="E506" s="5"/>
      <c r="F506" s="5"/>
      <c r="G506" s="5"/>
      <c r="H506" s="5"/>
      <c r="I506" s="5"/>
      <c r="J506" s="79"/>
      <c r="L506" s="5"/>
      <c r="M506" s="5"/>
      <c r="N506" s="5"/>
      <c r="O506" s="5"/>
      <c r="P506" s="5"/>
      <c r="Q506" s="5"/>
      <c r="R506" s="5"/>
      <c r="S506" s="5"/>
    </row>
    <row r="507" spans="2:19" ht="30" customHeight="1" x14ac:dyDescent="0.25">
      <c r="B507" s="5"/>
      <c r="C507" s="5"/>
      <c r="D507" s="5"/>
      <c r="E507" s="5"/>
      <c r="F507" s="5"/>
      <c r="G507" s="5"/>
      <c r="H507" s="5"/>
      <c r="I507" s="5"/>
      <c r="J507" s="79"/>
      <c r="L507" s="5"/>
      <c r="M507" s="5"/>
      <c r="N507" s="5"/>
      <c r="O507" s="5"/>
      <c r="P507" s="5"/>
      <c r="Q507" s="5"/>
      <c r="R507" s="5"/>
      <c r="S507" s="5"/>
    </row>
    <row r="508" spans="2:19" ht="30" customHeight="1" x14ac:dyDescent="0.25">
      <c r="B508" s="5"/>
      <c r="C508" s="5"/>
      <c r="D508" s="5"/>
      <c r="E508" s="5"/>
      <c r="F508" s="5"/>
      <c r="G508" s="5"/>
      <c r="H508" s="5"/>
      <c r="I508" s="5"/>
      <c r="J508" s="79"/>
      <c r="L508" s="5"/>
      <c r="M508" s="5"/>
      <c r="N508" s="5"/>
      <c r="O508" s="5"/>
      <c r="P508" s="5"/>
      <c r="Q508" s="5"/>
      <c r="R508" s="5"/>
      <c r="S508" s="5"/>
    </row>
    <row r="509" spans="2:19" ht="30" customHeight="1" x14ac:dyDescent="0.25">
      <c r="B509" s="5"/>
      <c r="C509" s="5"/>
      <c r="D509" s="5"/>
      <c r="E509" s="5"/>
      <c r="F509" s="5"/>
      <c r="G509" s="5"/>
      <c r="H509" s="5"/>
      <c r="I509" s="5"/>
      <c r="J509" s="79"/>
      <c r="L509" s="5"/>
      <c r="M509" s="5"/>
      <c r="N509" s="5"/>
      <c r="O509" s="5"/>
      <c r="P509" s="5"/>
      <c r="Q509" s="5"/>
      <c r="R509" s="5"/>
      <c r="S509" s="5"/>
    </row>
    <row r="510" spans="2:19" ht="30" customHeight="1" x14ac:dyDescent="0.25">
      <c r="B510" s="5"/>
      <c r="C510" s="5"/>
      <c r="D510" s="5"/>
      <c r="E510" s="5"/>
      <c r="F510" s="5"/>
      <c r="G510" s="5"/>
      <c r="H510" s="5"/>
      <c r="I510" s="5"/>
      <c r="J510" s="79"/>
      <c r="L510" s="5"/>
      <c r="M510" s="5"/>
      <c r="N510" s="5"/>
      <c r="O510" s="5"/>
      <c r="P510" s="5"/>
      <c r="Q510" s="5"/>
      <c r="R510" s="5"/>
      <c r="S510" s="5"/>
    </row>
    <row r="511" spans="2:19" ht="30" customHeight="1" x14ac:dyDescent="0.25">
      <c r="B511" s="5"/>
      <c r="C511" s="5"/>
      <c r="D511" s="5"/>
      <c r="E511" s="5"/>
      <c r="F511" s="5"/>
      <c r="G511" s="5"/>
      <c r="H511" s="5"/>
      <c r="I511" s="5"/>
      <c r="J511" s="79"/>
      <c r="L511" s="5"/>
      <c r="M511" s="5"/>
      <c r="N511" s="5"/>
      <c r="O511" s="5"/>
      <c r="P511" s="5"/>
      <c r="Q511" s="5"/>
      <c r="R511" s="5"/>
      <c r="S511" s="5"/>
    </row>
    <row r="512" spans="2:19" ht="30" customHeight="1" x14ac:dyDescent="0.25">
      <c r="B512" s="5"/>
      <c r="C512" s="5"/>
      <c r="D512" s="5"/>
      <c r="E512" s="5"/>
      <c r="F512" s="5"/>
      <c r="G512" s="5"/>
      <c r="H512" s="5"/>
      <c r="I512" s="5"/>
      <c r="J512" s="79"/>
      <c r="L512" s="5"/>
      <c r="M512" s="5"/>
      <c r="N512" s="5"/>
      <c r="O512" s="5"/>
      <c r="P512" s="5"/>
      <c r="Q512" s="5"/>
      <c r="R512" s="5"/>
      <c r="S512" s="5"/>
    </row>
    <row r="513" spans="2:19" ht="30" customHeight="1" x14ac:dyDescent="0.25">
      <c r="B513" s="5"/>
      <c r="C513" s="5"/>
      <c r="D513" s="5"/>
      <c r="E513" s="5"/>
      <c r="F513" s="5"/>
      <c r="G513" s="5"/>
      <c r="H513" s="5"/>
      <c r="I513" s="5"/>
      <c r="J513" s="79"/>
      <c r="L513" s="5"/>
      <c r="M513" s="5"/>
      <c r="N513" s="5"/>
      <c r="O513" s="5"/>
      <c r="P513" s="5"/>
      <c r="Q513" s="5"/>
      <c r="R513" s="5"/>
      <c r="S513" s="5"/>
    </row>
    <row r="514" spans="2:19" ht="30" customHeight="1" x14ac:dyDescent="0.25">
      <c r="B514" s="5"/>
      <c r="C514" s="5"/>
      <c r="D514" s="5"/>
      <c r="E514" s="5"/>
      <c r="F514" s="5"/>
      <c r="G514" s="5"/>
      <c r="H514" s="5"/>
      <c r="I514" s="5"/>
      <c r="J514" s="79"/>
      <c r="L514" s="5"/>
      <c r="M514" s="5"/>
      <c r="N514" s="5"/>
      <c r="O514" s="5"/>
      <c r="P514" s="5"/>
      <c r="Q514" s="5"/>
      <c r="R514" s="5"/>
      <c r="S514" s="5"/>
    </row>
    <row r="515" spans="2:19" ht="30" customHeight="1" x14ac:dyDescent="0.25">
      <c r="B515" s="5"/>
      <c r="C515" s="5"/>
      <c r="D515" s="5"/>
      <c r="E515" s="5"/>
      <c r="F515" s="5"/>
      <c r="G515" s="5"/>
      <c r="H515" s="5"/>
      <c r="I515" s="5"/>
      <c r="J515" s="79"/>
      <c r="L515" s="5"/>
      <c r="M515" s="5"/>
      <c r="N515" s="5"/>
      <c r="O515" s="5"/>
      <c r="P515" s="5"/>
      <c r="Q515" s="5"/>
      <c r="R515" s="5"/>
      <c r="S515" s="5"/>
    </row>
    <row r="516" spans="2:19" ht="30" customHeight="1" x14ac:dyDescent="0.25">
      <c r="B516" s="5"/>
      <c r="C516" s="5"/>
      <c r="D516" s="5"/>
      <c r="E516" s="5"/>
      <c r="F516" s="5"/>
      <c r="G516" s="5"/>
      <c r="H516" s="5"/>
      <c r="I516" s="5"/>
      <c r="J516" s="79"/>
      <c r="L516" s="5"/>
      <c r="M516" s="5"/>
      <c r="N516" s="5"/>
      <c r="O516" s="5"/>
      <c r="P516" s="5"/>
      <c r="Q516" s="5"/>
      <c r="R516" s="5"/>
      <c r="S516" s="5"/>
    </row>
    <row r="517" spans="2:19" ht="30" customHeight="1" x14ac:dyDescent="0.25">
      <c r="B517" s="5"/>
      <c r="C517" s="5"/>
      <c r="D517" s="5"/>
      <c r="E517" s="5"/>
      <c r="F517" s="5"/>
      <c r="G517" s="5"/>
      <c r="H517" s="5"/>
      <c r="I517" s="5"/>
      <c r="J517" s="79"/>
      <c r="L517" s="5"/>
      <c r="M517" s="5"/>
      <c r="N517" s="5"/>
      <c r="O517" s="5"/>
      <c r="P517" s="5"/>
      <c r="Q517" s="5"/>
      <c r="R517" s="5"/>
      <c r="S517" s="5"/>
    </row>
    <row r="518" spans="2:19" ht="30" customHeight="1" x14ac:dyDescent="0.25">
      <c r="B518" s="5"/>
      <c r="C518" s="5"/>
      <c r="D518" s="5"/>
      <c r="E518" s="5"/>
      <c r="F518" s="5"/>
      <c r="G518" s="5"/>
      <c r="H518" s="5"/>
      <c r="I518" s="5"/>
      <c r="J518" s="79"/>
      <c r="L518" s="5"/>
      <c r="M518" s="5"/>
      <c r="N518" s="5"/>
      <c r="O518" s="5"/>
      <c r="P518" s="5"/>
      <c r="Q518" s="5"/>
      <c r="R518" s="5"/>
      <c r="S518" s="5"/>
    </row>
    <row r="519" spans="2:19" ht="30" customHeight="1" x14ac:dyDescent="0.25">
      <c r="B519" s="5"/>
      <c r="C519" s="5"/>
      <c r="D519" s="5"/>
      <c r="E519" s="5"/>
      <c r="F519" s="5"/>
      <c r="G519" s="5"/>
      <c r="H519" s="5"/>
      <c r="I519" s="5"/>
      <c r="J519" s="79"/>
      <c r="L519" s="5"/>
      <c r="M519" s="5"/>
      <c r="N519" s="5"/>
      <c r="O519" s="5"/>
      <c r="P519" s="5"/>
      <c r="Q519" s="5"/>
      <c r="R519" s="5"/>
      <c r="S519" s="5"/>
    </row>
    <row r="520" spans="2:19" ht="30" customHeight="1" x14ac:dyDescent="0.25">
      <c r="B520" s="5"/>
      <c r="C520" s="5"/>
      <c r="D520" s="5"/>
      <c r="E520" s="5"/>
      <c r="F520" s="5"/>
      <c r="G520" s="5"/>
      <c r="H520" s="5"/>
      <c r="I520" s="5"/>
      <c r="J520" s="79"/>
      <c r="L520" s="5"/>
      <c r="M520" s="5"/>
      <c r="N520" s="5"/>
      <c r="O520" s="5"/>
      <c r="P520" s="5"/>
      <c r="Q520" s="5"/>
      <c r="R520" s="5"/>
      <c r="S520" s="5"/>
    </row>
    <row r="521" spans="2:19" ht="30" customHeight="1" x14ac:dyDescent="0.25">
      <c r="B521" s="5"/>
      <c r="C521" s="5"/>
      <c r="D521" s="5"/>
      <c r="E521" s="5"/>
      <c r="F521" s="5"/>
      <c r="G521" s="5"/>
      <c r="H521" s="5"/>
      <c r="I521" s="5"/>
      <c r="J521" s="79"/>
      <c r="L521" s="5"/>
      <c r="M521" s="5"/>
      <c r="N521" s="5"/>
      <c r="O521" s="5"/>
      <c r="P521" s="5"/>
      <c r="Q521" s="5"/>
      <c r="R521" s="5"/>
      <c r="S521" s="5"/>
    </row>
    <row r="522" spans="2:19" ht="30" customHeight="1" x14ac:dyDescent="0.25">
      <c r="B522" s="5"/>
      <c r="C522" s="5"/>
      <c r="D522" s="5"/>
      <c r="E522" s="5"/>
      <c r="F522" s="5"/>
      <c r="G522" s="5"/>
      <c r="H522" s="5"/>
      <c r="I522" s="5"/>
      <c r="J522" s="79"/>
      <c r="L522" s="5"/>
      <c r="M522" s="5"/>
      <c r="N522" s="5"/>
      <c r="O522" s="5"/>
      <c r="P522" s="5"/>
      <c r="Q522" s="5"/>
      <c r="R522" s="5"/>
      <c r="S522" s="5"/>
    </row>
    <row r="523" spans="2:19" ht="30" customHeight="1" x14ac:dyDescent="0.25">
      <c r="B523" s="5"/>
      <c r="C523" s="5"/>
      <c r="D523" s="5"/>
      <c r="E523" s="5"/>
      <c r="F523" s="5"/>
      <c r="G523" s="5"/>
      <c r="H523" s="5"/>
      <c r="I523" s="5"/>
      <c r="J523" s="79"/>
      <c r="L523" s="5"/>
      <c r="M523" s="5"/>
      <c r="N523" s="5"/>
      <c r="O523" s="5"/>
      <c r="P523" s="5"/>
      <c r="Q523" s="5"/>
      <c r="R523" s="5"/>
      <c r="S523" s="5"/>
    </row>
    <row r="524" spans="2:19" ht="30" customHeight="1" x14ac:dyDescent="0.25">
      <c r="B524" s="5"/>
      <c r="C524" s="5"/>
      <c r="D524" s="5"/>
      <c r="E524" s="5"/>
      <c r="F524" s="5"/>
      <c r="G524" s="5"/>
      <c r="H524" s="5"/>
      <c r="I524" s="5"/>
      <c r="J524" s="79"/>
      <c r="L524" s="5"/>
      <c r="M524" s="5"/>
      <c r="N524" s="5"/>
      <c r="O524" s="5"/>
      <c r="P524" s="5"/>
      <c r="Q524" s="5"/>
      <c r="R524" s="5"/>
      <c r="S524" s="5"/>
    </row>
    <row r="525" spans="2:19" ht="30" customHeight="1" x14ac:dyDescent="0.25">
      <c r="B525" s="5"/>
      <c r="C525" s="5"/>
      <c r="D525" s="5"/>
      <c r="E525" s="5"/>
      <c r="F525" s="5"/>
      <c r="G525" s="5"/>
      <c r="H525" s="5"/>
      <c r="I525" s="5"/>
      <c r="J525" s="79"/>
      <c r="L525" s="5"/>
      <c r="M525" s="5"/>
      <c r="N525" s="5"/>
      <c r="O525" s="5"/>
      <c r="P525" s="5"/>
      <c r="Q525" s="5"/>
      <c r="R525" s="5"/>
      <c r="S525" s="5"/>
    </row>
    <row r="526" spans="2:19" ht="30" customHeight="1" x14ac:dyDescent="0.25">
      <c r="B526" s="5"/>
      <c r="C526" s="5"/>
      <c r="D526" s="5"/>
      <c r="E526" s="5"/>
      <c r="F526" s="5"/>
      <c r="G526" s="5"/>
      <c r="H526" s="5"/>
      <c r="I526" s="5"/>
      <c r="J526" s="79"/>
      <c r="L526" s="5"/>
      <c r="M526" s="5"/>
      <c r="N526" s="5"/>
      <c r="O526" s="5"/>
      <c r="P526" s="5"/>
      <c r="Q526" s="5"/>
      <c r="R526" s="5"/>
      <c r="S526" s="5"/>
    </row>
    <row r="527" spans="2:19" ht="30" customHeight="1" x14ac:dyDescent="0.25">
      <c r="B527" s="5"/>
      <c r="C527" s="5"/>
      <c r="D527" s="5"/>
      <c r="E527" s="5"/>
      <c r="F527" s="5"/>
      <c r="G527" s="5"/>
      <c r="H527" s="5"/>
      <c r="I527" s="5"/>
      <c r="J527" s="79"/>
      <c r="L527" s="5"/>
      <c r="M527" s="5"/>
      <c r="N527" s="5"/>
      <c r="O527" s="5"/>
      <c r="P527" s="5"/>
      <c r="Q527" s="5"/>
      <c r="R527" s="5"/>
      <c r="S527" s="5"/>
    </row>
    <row r="528" spans="2:19" ht="30" customHeight="1" x14ac:dyDescent="0.25">
      <c r="B528" s="5"/>
      <c r="C528" s="5"/>
      <c r="D528" s="5"/>
      <c r="E528" s="5"/>
      <c r="F528" s="5"/>
      <c r="G528" s="5"/>
      <c r="H528" s="5"/>
      <c r="I528" s="5"/>
      <c r="J528" s="79"/>
      <c r="L528" s="5"/>
      <c r="M528" s="5"/>
      <c r="N528" s="5"/>
      <c r="O528" s="5"/>
      <c r="P528" s="5"/>
      <c r="Q528" s="5"/>
      <c r="R528" s="5"/>
      <c r="S528" s="5"/>
    </row>
    <row r="529" spans="2:19" ht="30" customHeight="1" x14ac:dyDescent="0.25">
      <c r="B529" s="5"/>
      <c r="C529" s="5"/>
      <c r="D529" s="5"/>
      <c r="E529" s="5"/>
      <c r="F529" s="5"/>
      <c r="G529" s="5"/>
      <c r="H529" s="5"/>
      <c r="I529" s="5"/>
      <c r="J529" s="79"/>
      <c r="L529" s="5"/>
      <c r="M529" s="5"/>
      <c r="N529" s="5"/>
      <c r="O529" s="5"/>
      <c r="P529" s="5"/>
      <c r="Q529" s="5"/>
      <c r="R529" s="5"/>
      <c r="S529" s="5"/>
    </row>
    <row r="530" spans="2:19" ht="30" customHeight="1" x14ac:dyDescent="0.25">
      <c r="B530" s="5"/>
      <c r="C530" s="5"/>
      <c r="D530" s="5"/>
      <c r="E530" s="5"/>
      <c r="F530" s="5"/>
      <c r="G530" s="5"/>
      <c r="H530" s="5"/>
      <c r="I530" s="5"/>
      <c r="J530" s="79"/>
      <c r="L530" s="5"/>
      <c r="M530" s="5"/>
      <c r="N530" s="5"/>
      <c r="O530" s="5"/>
      <c r="P530" s="5"/>
      <c r="Q530" s="5"/>
      <c r="R530" s="5"/>
      <c r="S530" s="5"/>
    </row>
    <row r="531" spans="2:19" ht="30" customHeight="1" x14ac:dyDescent="0.25">
      <c r="B531" s="5"/>
      <c r="C531" s="5"/>
      <c r="D531" s="5"/>
      <c r="E531" s="5"/>
      <c r="F531" s="5"/>
      <c r="G531" s="5"/>
      <c r="H531" s="5"/>
      <c r="I531" s="5"/>
      <c r="J531" s="79"/>
      <c r="L531" s="5"/>
      <c r="M531" s="5"/>
      <c r="N531" s="5"/>
      <c r="O531" s="5"/>
      <c r="P531" s="5"/>
      <c r="Q531" s="5"/>
      <c r="R531" s="5"/>
      <c r="S531" s="5"/>
    </row>
    <row r="532" spans="2:19" ht="30" customHeight="1" x14ac:dyDescent="0.25">
      <c r="B532" s="5"/>
      <c r="C532" s="5"/>
      <c r="D532" s="5"/>
      <c r="E532" s="5"/>
      <c r="F532" s="5"/>
      <c r="G532" s="5"/>
      <c r="H532" s="5"/>
      <c r="I532" s="5"/>
      <c r="J532" s="79"/>
      <c r="L532" s="5"/>
      <c r="M532" s="5"/>
      <c r="N532" s="5"/>
      <c r="O532" s="5"/>
      <c r="P532" s="5"/>
      <c r="Q532" s="5"/>
      <c r="R532" s="5"/>
      <c r="S532" s="5"/>
    </row>
    <row r="533" spans="2:19" ht="30" customHeight="1" x14ac:dyDescent="0.25">
      <c r="B533" s="5"/>
      <c r="C533" s="5"/>
      <c r="D533" s="5"/>
      <c r="E533" s="5"/>
      <c r="F533" s="5"/>
      <c r="G533" s="5"/>
      <c r="H533" s="5"/>
      <c r="I533" s="5"/>
      <c r="J533" s="79"/>
      <c r="L533" s="5"/>
      <c r="M533" s="5"/>
      <c r="N533" s="5"/>
      <c r="O533" s="5"/>
      <c r="P533" s="5"/>
      <c r="Q533" s="5"/>
      <c r="R533" s="5"/>
      <c r="S533" s="5"/>
    </row>
    <row r="534" spans="2:19" ht="30" customHeight="1" x14ac:dyDescent="0.25">
      <c r="B534" s="5"/>
      <c r="C534" s="5"/>
      <c r="D534" s="5"/>
      <c r="E534" s="5"/>
      <c r="F534" s="5"/>
      <c r="G534" s="5"/>
      <c r="H534" s="5"/>
      <c r="I534" s="5"/>
      <c r="J534" s="79"/>
      <c r="L534" s="5"/>
      <c r="M534" s="5"/>
      <c r="N534" s="5"/>
      <c r="O534" s="5"/>
      <c r="P534" s="5"/>
      <c r="Q534" s="5"/>
      <c r="R534" s="5"/>
      <c r="S534" s="5"/>
    </row>
    <row r="535" spans="2:19" ht="30" customHeight="1" x14ac:dyDescent="0.25">
      <c r="B535" s="5"/>
      <c r="C535" s="5"/>
      <c r="D535" s="5"/>
      <c r="E535" s="5"/>
      <c r="F535" s="5"/>
      <c r="G535" s="5"/>
      <c r="H535" s="5"/>
      <c r="I535" s="5"/>
      <c r="J535" s="79"/>
      <c r="L535" s="5"/>
      <c r="M535" s="5"/>
      <c r="N535" s="5"/>
      <c r="O535" s="5"/>
      <c r="P535" s="5"/>
      <c r="Q535" s="5"/>
      <c r="R535" s="5"/>
      <c r="S535" s="5"/>
    </row>
    <row r="536" spans="2:19" ht="30" customHeight="1" x14ac:dyDescent="0.25">
      <c r="B536" s="5"/>
      <c r="C536" s="5"/>
      <c r="D536" s="5"/>
      <c r="E536" s="5"/>
      <c r="F536" s="5"/>
      <c r="G536" s="5"/>
      <c r="H536" s="5"/>
      <c r="I536" s="5"/>
      <c r="J536" s="79"/>
      <c r="L536" s="5"/>
      <c r="M536" s="5"/>
      <c r="N536" s="5"/>
      <c r="O536" s="5"/>
      <c r="P536" s="5"/>
      <c r="Q536" s="5"/>
      <c r="R536" s="5"/>
      <c r="S536" s="5"/>
    </row>
    <row r="537" spans="2:19" ht="30" customHeight="1" x14ac:dyDescent="0.25">
      <c r="B537" s="5"/>
      <c r="C537" s="5"/>
      <c r="D537" s="5"/>
      <c r="E537" s="5"/>
      <c r="F537" s="5"/>
      <c r="G537" s="5"/>
      <c r="H537" s="5"/>
      <c r="I537" s="5"/>
      <c r="J537" s="79"/>
      <c r="L537" s="5"/>
      <c r="M537" s="5"/>
      <c r="N537" s="5"/>
      <c r="O537" s="5"/>
      <c r="P537" s="5"/>
      <c r="Q537" s="5"/>
      <c r="R537" s="5"/>
      <c r="S537" s="5"/>
    </row>
    <row r="538" spans="2:19" ht="30" customHeight="1" x14ac:dyDescent="0.25">
      <c r="B538" s="5"/>
      <c r="C538" s="5"/>
      <c r="D538" s="5"/>
      <c r="E538" s="5"/>
      <c r="F538" s="5"/>
      <c r="G538" s="5"/>
      <c r="H538" s="5"/>
      <c r="I538" s="5"/>
      <c r="J538" s="79"/>
      <c r="L538" s="5"/>
      <c r="M538" s="5"/>
      <c r="N538" s="5"/>
      <c r="O538" s="5"/>
      <c r="P538" s="5"/>
      <c r="Q538" s="5"/>
      <c r="R538" s="5"/>
      <c r="S538" s="5"/>
    </row>
    <row r="539" spans="2:19" ht="30" customHeight="1" x14ac:dyDescent="0.25">
      <c r="B539" s="5"/>
      <c r="C539" s="5"/>
      <c r="D539" s="5"/>
      <c r="E539" s="5"/>
      <c r="F539" s="5"/>
      <c r="G539" s="5"/>
      <c r="H539" s="5"/>
      <c r="I539" s="5"/>
      <c r="J539" s="79"/>
      <c r="L539" s="5"/>
      <c r="M539" s="5"/>
      <c r="N539" s="5"/>
      <c r="O539" s="5"/>
      <c r="P539" s="5"/>
      <c r="Q539" s="5"/>
      <c r="R539" s="5"/>
      <c r="S539" s="5"/>
    </row>
    <row r="540" spans="2:19" ht="30" customHeight="1" x14ac:dyDescent="0.25">
      <c r="B540" s="5"/>
      <c r="C540" s="5"/>
      <c r="D540" s="5"/>
      <c r="E540" s="5"/>
      <c r="F540" s="5"/>
      <c r="G540" s="5"/>
      <c r="H540" s="5"/>
      <c r="I540" s="5"/>
      <c r="J540" s="79"/>
      <c r="L540" s="5"/>
      <c r="M540" s="5"/>
      <c r="N540" s="5"/>
      <c r="O540" s="5"/>
      <c r="P540" s="5"/>
      <c r="Q540" s="5"/>
      <c r="R540" s="5"/>
      <c r="S540" s="5"/>
    </row>
    <row r="541" spans="2:19" ht="30" customHeight="1" x14ac:dyDescent="0.25">
      <c r="B541" s="5"/>
      <c r="C541" s="5"/>
      <c r="D541" s="5"/>
      <c r="E541" s="5"/>
      <c r="F541" s="5"/>
      <c r="G541" s="5"/>
      <c r="H541" s="5"/>
      <c r="I541" s="5"/>
      <c r="J541" s="79"/>
      <c r="L541" s="5"/>
      <c r="M541" s="5"/>
      <c r="N541" s="5"/>
      <c r="O541" s="5"/>
      <c r="P541" s="5"/>
      <c r="Q541" s="5"/>
      <c r="R541" s="5"/>
      <c r="S541" s="5"/>
    </row>
    <row r="542" spans="2:19" ht="30" customHeight="1" x14ac:dyDescent="0.25">
      <c r="B542" s="5"/>
      <c r="C542" s="5"/>
      <c r="D542" s="5"/>
      <c r="E542" s="5"/>
      <c r="F542" s="5"/>
      <c r="G542" s="5"/>
      <c r="H542" s="5"/>
      <c r="I542" s="5"/>
      <c r="J542" s="79"/>
      <c r="L542" s="5"/>
      <c r="M542" s="5"/>
      <c r="N542" s="5"/>
      <c r="O542" s="5"/>
      <c r="P542" s="5"/>
      <c r="Q542" s="5"/>
      <c r="R542" s="5"/>
      <c r="S542" s="5"/>
    </row>
    <row r="543" spans="2:19" ht="30" customHeight="1" x14ac:dyDescent="0.25">
      <c r="B543" s="5"/>
      <c r="C543" s="5"/>
      <c r="D543" s="5"/>
      <c r="E543" s="5"/>
      <c r="F543" s="5"/>
      <c r="G543" s="5"/>
      <c r="H543" s="5"/>
      <c r="I543" s="5"/>
      <c r="J543" s="79"/>
      <c r="L543" s="5"/>
      <c r="M543" s="5"/>
      <c r="N543" s="5"/>
      <c r="O543" s="5"/>
      <c r="P543" s="5"/>
      <c r="Q543" s="5"/>
      <c r="R543" s="5"/>
      <c r="S543" s="5"/>
    </row>
    <row r="544" spans="2:19" ht="30" customHeight="1" x14ac:dyDescent="0.25">
      <c r="B544" s="5"/>
      <c r="C544" s="5"/>
      <c r="D544" s="5"/>
      <c r="E544" s="5"/>
      <c r="F544" s="5"/>
      <c r="G544" s="5"/>
      <c r="H544" s="5"/>
      <c r="I544" s="5"/>
      <c r="J544" s="79"/>
      <c r="L544" s="5"/>
      <c r="M544" s="5"/>
      <c r="N544" s="5"/>
      <c r="O544" s="5"/>
      <c r="P544" s="5"/>
      <c r="Q544" s="5"/>
      <c r="R544" s="5"/>
      <c r="S544" s="5"/>
    </row>
    <row r="545" spans="2:19" ht="30" customHeight="1" x14ac:dyDescent="0.25">
      <c r="B545" s="5"/>
      <c r="C545" s="5"/>
      <c r="D545" s="5"/>
      <c r="E545" s="5"/>
      <c r="F545" s="5"/>
      <c r="G545" s="5"/>
      <c r="H545" s="5"/>
      <c r="I545" s="5"/>
      <c r="J545" s="79"/>
      <c r="L545" s="5"/>
      <c r="M545" s="5"/>
      <c r="N545" s="5"/>
      <c r="O545" s="5"/>
      <c r="P545" s="5"/>
      <c r="Q545" s="5"/>
      <c r="R545" s="5"/>
      <c r="S545" s="5"/>
    </row>
    <row r="546" spans="2:19" ht="30" customHeight="1" x14ac:dyDescent="0.25">
      <c r="B546" s="5"/>
      <c r="C546" s="5"/>
      <c r="D546" s="5"/>
      <c r="E546" s="5"/>
      <c r="F546" s="5"/>
      <c r="G546" s="5"/>
      <c r="H546" s="5"/>
      <c r="I546" s="5"/>
      <c r="J546" s="79"/>
      <c r="L546" s="5"/>
      <c r="M546" s="5"/>
      <c r="N546" s="5"/>
      <c r="O546" s="5"/>
      <c r="P546" s="5"/>
      <c r="Q546" s="5"/>
      <c r="R546" s="5"/>
      <c r="S546" s="5"/>
    </row>
    <row r="547" spans="2:19" ht="30" customHeight="1" x14ac:dyDescent="0.25">
      <c r="B547" s="5"/>
      <c r="C547" s="5"/>
      <c r="D547" s="5"/>
      <c r="E547" s="5"/>
      <c r="F547" s="5"/>
      <c r="G547" s="5"/>
      <c r="H547" s="5"/>
      <c r="I547" s="5"/>
      <c r="J547" s="79"/>
      <c r="L547" s="5"/>
      <c r="M547" s="5"/>
      <c r="N547" s="5"/>
      <c r="O547" s="5"/>
      <c r="P547" s="5"/>
      <c r="Q547" s="5"/>
      <c r="R547" s="5"/>
      <c r="S547" s="5"/>
    </row>
    <row r="548" spans="2:19" ht="30" customHeight="1" x14ac:dyDescent="0.25">
      <c r="B548" s="5"/>
      <c r="C548" s="5"/>
      <c r="D548" s="5"/>
      <c r="E548" s="5"/>
      <c r="F548" s="5"/>
      <c r="G548" s="5"/>
      <c r="H548" s="5"/>
      <c r="I548" s="5"/>
      <c r="J548" s="79"/>
      <c r="L548" s="5"/>
      <c r="M548" s="5"/>
      <c r="N548" s="5"/>
      <c r="O548" s="5"/>
      <c r="P548" s="5"/>
      <c r="Q548" s="5"/>
      <c r="R548" s="5"/>
      <c r="S548" s="5"/>
    </row>
    <row r="549" spans="2:19" ht="30" customHeight="1" x14ac:dyDescent="0.25">
      <c r="B549" s="5"/>
      <c r="C549" s="5"/>
      <c r="D549" s="5"/>
      <c r="E549" s="5"/>
      <c r="F549" s="5"/>
      <c r="G549" s="5"/>
      <c r="H549" s="5"/>
      <c r="I549" s="5"/>
      <c r="J549" s="79"/>
      <c r="L549" s="5"/>
      <c r="M549" s="5"/>
      <c r="N549" s="5"/>
      <c r="O549" s="5"/>
      <c r="P549" s="5"/>
      <c r="Q549" s="5"/>
      <c r="R549" s="5"/>
      <c r="S549" s="5"/>
    </row>
    <row r="550" spans="2:19" ht="30" customHeight="1" x14ac:dyDescent="0.25">
      <c r="B550" s="5"/>
      <c r="C550" s="5"/>
      <c r="D550" s="5"/>
      <c r="E550" s="5"/>
      <c r="F550" s="5"/>
      <c r="G550" s="5"/>
      <c r="H550" s="5"/>
      <c r="I550" s="5"/>
      <c r="J550" s="79"/>
      <c r="L550" s="5"/>
      <c r="M550" s="5"/>
      <c r="N550" s="5"/>
      <c r="O550" s="5"/>
      <c r="P550" s="5"/>
      <c r="Q550" s="5"/>
      <c r="R550" s="5"/>
      <c r="S550" s="5"/>
    </row>
    <row r="551" spans="2:19" ht="30" customHeight="1" x14ac:dyDescent="0.25">
      <c r="B551" s="5"/>
      <c r="C551" s="5"/>
      <c r="D551" s="5"/>
      <c r="E551" s="5"/>
      <c r="F551" s="5"/>
      <c r="G551" s="5"/>
      <c r="H551" s="5"/>
      <c r="I551" s="5"/>
      <c r="J551" s="79"/>
      <c r="L551" s="5"/>
      <c r="M551" s="5"/>
      <c r="N551" s="5"/>
      <c r="O551" s="5"/>
      <c r="P551" s="5"/>
      <c r="Q551" s="5"/>
      <c r="R551" s="5"/>
      <c r="S551" s="5"/>
    </row>
    <row r="552" spans="2:19" ht="30" customHeight="1" x14ac:dyDescent="0.25">
      <c r="B552" s="5"/>
      <c r="C552" s="5"/>
      <c r="D552" s="5"/>
      <c r="E552" s="5"/>
      <c r="F552" s="5"/>
      <c r="G552" s="5"/>
      <c r="H552" s="5"/>
      <c r="I552" s="5"/>
      <c r="J552" s="79"/>
      <c r="L552" s="5"/>
      <c r="M552" s="5"/>
      <c r="N552" s="5"/>
      <c r="O552" s="5"/>
      <c r="P552" s="5"/>
      <c r="Q552" s="5"/>
      <c r="R552" s="5"/>
      <c r="S552" s="5"/>
    </row>
    <row r="553" spans="2:19" ht="30" customHeight="1" x14ac:dyDescent="0.25">
      <c r="B553" s="5"/>
      <c r="C553" s="5"/>
      <c r="D553" s="5"/>
      <c r="E553" s="5"/>
      <c r="F553" s="5"/>
      <c r="G553" s="5"/>
      <c r="H553" s="5"/>
      <c r="I553" s="5"/>
      <c r="J553" s="79"/>
      <c r="L553" s="5"/>
      <c r="M553" s="5"/>
      <c r="N553" s="5"/>
      <c r="O553" s="5"/>
      <c r="P553" s="5"/>
      <c r="Q553" s="5"/>
      <c r="R553" s="5"/>
      <c r="S553" s="5"/>
    </row>
    <row r="554" spans="2:19" ht="30" customHeight="1" x14ac:dyDescent="0.25">
      <c r="B554" s="5"/>
      <c r="C554" s="5"/>
      <c r="D554" s="5"/>
      <c r="E554" s="5"/>
      <c r="F554" s="5"/>
      <c r="G554" s="5"/>
      <c r="H554" s="5"/>
      <c r="I554" s="5"/>
      <c r="J554" s="79"/>
      <c r="L554" s="5"/>
      <c r="M554" s="5"/>
      <c r="N554" s="5"/>
      <c r="O554" s="5"/>
      <c r="P554" s="5"/>
      <c r="Q554" s="5"/>
      <c r="R554" s="5"/>
      <c r="S554" s="5"/>
    </row>
    <row r="555" spans="2:19" ht="30" customHeight="1" x14ac:dyDescent="0.25">
      <c r="B555" s="5"/>
      <c r="C555" s="5"/>
      <c r="D555" s="5"/>
      <c r="E555" s="5"/>
      <c r="F555" s="5"/>
      <c r="G555" s="5"/>
      <c r="H555" s="5"/>
      <c r="I555" s="5"/>
      <c r="J555" s="79"/>
      <c r="L555" s="5"/>
      <c r="M555" s="5"/>
      <c r="N555" s="5"/>
      <c r="O555" s="5"/>
      <c r="P555" s="5"/>
      <c r="Q555" s="5"/>
      <c r="R555" s="5"/>
      <c r="S555" s="5"/>
    </row>
    <row r="556" spans="2:19" ht="30" customHeight="1" x14ac:dyDescent="0.25">
      <c r="B556" s="5"/>
      <c r="C556" s="5"/>
      <c r="D556" s="5"/>
      <c r="E556" s="5"/>
      <c r="F556" s="5"/>
      <c r="G556" s="5"/>
      <c r="H556" s="5"/>
      <c r="I556" s="5"/>
      <c r="J556" s="79"/>
      <c r="L556" s="5"/>
      <c r="M556" s="5"/>
      <c r="N556" s="5"/>
      <c r="O556" s="5"/>
      <c r="P556" s="5"/>
      <c r="Q556" s="5"/>
      <c r="R556" s="5"/>
      <c r="S556" s="5"/>
    </row>
    <row r="557" spans="2:19" ht="30" customHeight="1" x14ac:dyDescent="0.25">
      <c r="B557" s="5"/>
      <c r="C557" s="5"/>
      <c r="D557" s="5"/>
      <c r="E557" s="5"/>
      <c r="F557" s="5"/>
      <c r="G557" s="5"/>
      <c r="H557" s="5"/>
      <c r="I557" s="5"/>
      <c r="J557" s="79"/>
      <c r="L557" s="5"/>
      <c r="M557" s="5"/>
      <c r="N557" s="5"/>
      <c r="O557" s="5"/>
      <c r="P557" s="5"/>
      <c r="Q557" s="5"/>
      <c r="R557" s="5"/>
      <c r="S557" s="5"/>
    </row>
    <row r="558" spans="2:19" ht="30" customHeight="1" x14ac:dyDescent="0.25">
      <c r="B558" s="5"/>
      <c r="C558" s="5"/>
      <c r="D558" s="5"/>
      <c r="E558" s="5"/>
      <c r="F558" s="5"/>
      <c r="G558" s="5"/>
      <c r="H558" s="5"/>
      <c r="I558" s="5"/>
      <c r="J558" s="79"/>
      <c r="L558" s="5"/>
      <c r="M558" s="5"/>
      <c r="N558" s="5"/>
      <c r="O558" s="5"/>
      <c r="P558" s="5"/>
      <c r="Q558" s="5"/>
      <c r="R558" s="5"/>
      <c r="S558" s="5"/>
    </row>
    <row r="559" spans="2:19" ht="30" customHeight="1" x14ac:dyDescent="0.25">
      <c r="B559" s="5"/>
      <c r="C559" s="5"/>
      <c r="D559" s="5"/>
      <c r="E559" s="5"/>
      <c r="F559" s="5"/>
      <c r="G559" s="5"/>
      <c r="H559" s="5"/>
      <c r="I559" s="5"/>
      <c r="J559" s="79"/>
      <c r="L559" s="5"/>
      <c r="M559" s="5"/>
      <c r="N559" s="5"/>
      <c r="O559" s="5"/>
      <c r="P559" s="5"/>
      <c r="Q559" s="5"/>
      <c r="R559" s="5"/>
      <c r="S559" s="5"/>
    </row>
    <row r="560" spans="2:19" ht="30" customHeight="1" x14ac:dyDescent="0.25">
      <c r="B560" s="5"/>
      <c r="C560" s="5"/>
      <c r="D560" s="5"/>
      <c r="E560" s="5"/>
      <c r="F560" s="5"/>
      <c r="G560" s="5"/>
      <c r="H560" s="5"/>
      <c r="I560" s="5"/>
      <c r="J560" s="79"/>
      <c r="L560" s="5"/>
      <c r="M560" s="5"/>
      <c r="N560" s="5"/>
      <c r="O560" s="5"/>
      <c r="P560" s="5"/>
      <c r="Q560" s="5"/>
      <c r="R560" s="5"/>
      <c r="S560" s="5"/>
    </row>
    <row r="561" spans="2:19" ht="30" customHeight="1" x14ac:dyDescent="0.25">
      <c r="B561" s="5"/>
      <c r="C561" s="5"/>
      <c r="D561" s="5"/>
      <c r="E561" s="5"/>
      <c r="F561" s="5"/>
      <c r="G561" s="5"/>
      <c r="H561" s="5"/>
      <c r="I561" s="5"/>
      <c r="J561" s="79"/>
      <c r="L561" s="5"/>
      <c r="M561" s="5"/>
      <c r="N561" s="5"/>
      <c r="O561" s="5"/>
      <c r="P561" s="5"/>
      <c r="Q561" s="5"/>
      <c r="R561" s="5"/>
      <c r="S561" s="5"/>
    </row>
    <row r="562" spans="2:19" ht="30" customHeight="1" x14ac:dyDescent="0.25">
      <c r="B562" s="5"/>
      <c r="C562" s="5"/>
      <c r="D562" s="5"/>
      <c r="E562" s="5"/>
      <c r="F562" s="5"/>
      <c r="G562" s="5"/>
      <c r="H562" s="5"/>
      <c r="I562" s="5"/>
      <c r="J562" s="79"/>
      <c r="L562" s="5"/>
      <c r="M562" s="5"/>
      <c r="N562" s="5"/>
      <c r="O562" s="5"/>
      <c r="P562" s="5"/>
      <c r="Q562" s="5"/>
      <c r="R562" s="5"/>
      <c r="S562" s="5"/>
    </row>
    <row r="563" spans="2:19" ht="30" customHeight="1" x14ac:dyDescent="0.25">
      <c r="B563" s="5"/>
      <c r="C563" s="5"/>
      <c r="D563" s="5"/>
      <c r="E563" s="5"/>
      <c r="F563" s="5"/>
      <c r="G563" s="5"/>
      <c r="H563" s="5"/>
      <c r="I563" s="5"/>
      <c r="J563" s="79"/>
      <c r="L563" s="5"/>
      <c r="M563" s="5"/>
      <c r="N563" s="5"/>
      <c r="O563" s="5"/>
      <c r="P563" s="5"/>
      <c r="Q563" s="5"/>
      <c r="R563" s="5"/>
      <c r="S563" s="5"/>
    </row>
    <row r="564" spans="2:19" ht="30" customHeight="1" x14ac:dyDescent="0.25">
      <c r="B564" s="5"/>
      <c r="C564" s="5"/>
      <c r="D564" s="5"/>
      <c r="E564" s="5"/>
      <c r="F564" s="5"/>
      <c r="G564" s="5"/>
      <c r="H564" s="5"/>
      <c r="I564" s="5"/>
      <c r="J564" s="79"/>
      <c r="L564" s="5"/>
      <c r="M564" s="5"/>
      <c r="N564" s="5"/>
      <c r="O564" s="5"/>
      <c r="P564" s="5"/>
      <c r="Q564" s="5"/>
      <c r="R564" s="5"/>
      <c r="S564" s="5"/>
    </row>
    <row r="565" spans="2:19" ht="30" customHeight="1" x14ac:dyDescent="0.25">
      <c r="B565" s="5"/>
      <c r="C565" s="5"/>
      <c r="D565" s="5"/>
      <c r="E565" s="5"/>
      <c r="F565" s="5"/>
      <c r="G565" s="5"/>
      <c r="H565" s="5"/>
      <c r="I565" s="5"/>
      <c r="J565" s="79"/>
      <c r="L565" s="5"/>
      <c r="M565" s="5"/>
      <c r="N565" s="5"/>
      <c r="O565" s="5"/>
      <c r="P565" s="5"/>
      <c r="Q565" s="5"/>
      <c r="R565" s="5"/>
      <c r="S565" s="5"/>
    </row>
    <row r="566" spans="2:19" ht="30" customHeight="1" x14ac:dyDescent="0.25">
      <c r="B566" s="5"/>
      <c r="C566" s="5"/>
      <c r="D566" s="5"/>
      <c r="E566" s="5"/>
      <c r="F566" s="5"/>
      <c r="G566" s="5"/>
      <c r="H566" s="5"/>
      <c r="I566" s="5"/>
      <c r="J566" s="79"/>
      <c r="L566" s="5"/>
      <c r="M566" s="5"/>
      <c r="N566" s="5"/>
      <c r="O566" s="5"/>
      <c r="P566" s="5"/>
      <c r="Q566" s="5"/>
      <c r="R566" s="5"/>
      <c r="S566" s="5"/>
    </row>
    <row r="567" spans="2:19" ht="30" customHeight="1" x14ac:dyDescent="0.25">
      <c r="B567" s="5"/>
      <c r="C567" s="5"/>
      <c r="D567" s="5"/>
      <c r="E567" s="5"/>
      <c r="F567" s="5"/>
      <c r="G567" s="5"/>
      <c r="H567" s="5"/>
      <c r="I567" s="5"/>
      <c r="J567" s="79"/>
      <c r="L567" s="5"/>
      <c r="M567" s="5"/>
      <c r="N567" s="5"/>
      <c r="O567" s="5"/>
      <c r="P567" s="5"/>
      <c r="Q567" s="5"/>
      <c r="R567" s="5"/>
      <c r="S567" s="5"/>
    </row>
    <row r="568" spans="2:19" ht="30" customHeight="1" x14ac:dyDescent="0.25">
      <c r="B568" s="5"/>
      <c r="C568" s="5"/>
      <c r="D568" s="5"/>
      <c r="E568" s="5"/>
      <c r="F568" s="5"/>
      <c r="G568" s="5"/>
      <c r="H568" s="5"/>
      <c r="I568" s="5"/>
      <c r="J568" s="79"/>
      <c r="L568" s="5"/>
      <c r="M568" s="5"/>
      <c r="N568" s="5"/>
      <c r="O568" s="5"/>
      <c r="P568" s="5"/>
      <c r="Q568" s="5"/>
      <c r="R568" s="5"/>
      <c r="S568" s="5"/>
    </row>
    <row r="569" spans="2:19" ht="30" customHeight="1" x14ac:dyDescent="0.25">
      <c r="B569" s="5"/>
      <c r="C569" s="5"/>
      <c r="D569" s="5"/>
      <c r="E569" s="5"/>
      <c r="F569" s="5"/>
      <c r="G569" s="5"/>
      <c r="H569" s="5"/>
      <c r="I569" s="5"/>
      <c r="J569" s="79"/>
      <c r="L569" s="5"/>
      <c r="M569" s="5"/>
      <c r="N569" s="5"/>
      <c r="O569" s="5"/>
      <c r="P569" s="5"/>
      <c r="Q569" s="5"/>
      <c r="R569" s="5"/>
      <c r="S569" s="5"/>
    </row>
    <row r="570" spans="2:19" ht="30" customHeight="1" x14ac:dyDescent="0.25">
      <c r="B570" s="5"/>
      <c r="C570" s="5"/>
      <c r="D570" s="5"/>
      <c r="E570" s="5"/>
      <c r="F570" s="5"/>
      <c r="G570" s="5"/>
      <c r="H570" s="5"/>
      <c r="I570" s="5"/>
      <c r="J570" s="79"/>
      <c r="L570" s="5"/>
      <c r="M570" s="5"/>
      <c r="N570" s="5"/>
      <c r="O570" s="5"/>
      <c r="P570" s="5"/>
      <c r="Q570" s="5"/>
      <c r="R570" s="5"/>
      <c r="S570" s="5"/>
    </row>
    <row r="571" spans="2:19" ht="30" customHeight="1" x14ac:dyDescent="0.25">
      <c r="B571" s="5"/>
      <c r="C571" s="5"/>
      <c r="D571" s="5"/>
      <c r="E571" s="5"/>
      <c r="F571" s="5"/>
      <c r="G571" s="5"/>
      <c r="H571" s="5"/>
      <c r="I571" s="5"/>
      <c r="J571" s="79"/>
      <c r="L571" s="5"/>
      <c r="M571" s="5"/>
      <c r="N571" s="5"/>
      <c r="O571" s="5"/>
      <c r="P571" s="5"/>
      <c r="Q571" s="5"/>
      <c r="R571" s="5"/>
      <c r="S571" s="5"/>
    </row>
    <row r="572" spans="2:19" ht="30" customHeight="1" x14ac:dyDescent="0.25">
      <c r="B572" s="5"/>
      <c r="C572" s="5"/>
      <c r="D572" s="5"/>
      <c r="E572" s="5"/>
      <c r="F572" s="5"/>
      <c r="G572" s="5"/>
      <c r="H572" s="5"/>
      <c r="I572" s="5"/>
      <c r="J572" s="79"/>
      <c r="L572" s="5"/>
      <c r="M572" s="5"/>
      <c r="N572" s="5"/>
      <c r="O572" s="5"/>
      <c r="P572" s="5"/>
      <c r="Q572" s="5"/>
      <c r="R572" s="5"/>
      <c r="S572" s="5"/>
    </row>
    <row r="573" spans="2:19" ht="30" customHeight="1" x14ac:dyDescent="0.25">
      <c r="B573" s="5"/>
      <c r="C573" s="5"/>
      <c r="D573" s="5"/>
      <c r="E573" s="5"/>
      <c r="F573" s="5"/>
      <c r="G573" s="5"/>
      <c r="H573" s="5"/>
      <c r="I573" s="5"/>
      <c r="J573" s="79"/>
      <c r="L573" s="5"/>
      <c r="M573" s="5"/>
      <c r="N573" s="5"/>
      <c r="O573" s="5"/>
      <c r="P573" s="5"/>
      <c r="Q573" s="5"/>
      <c r="R573" s="5"/>
      <c r="S573" s="5"/>
    </row>
    <row r="574" spans="2:19" ht="30" customHeight="1" x14ac:dyDescent="0.25">
      <c r="B574" s="5"/>
      <c r="C574" s="5"/>
      <c r="D574" s="5"/>
      <c r="E574" s="5"/>
      <c r="F574" s="5"/>
      <c r="G574" s="5"/>
      <c r="H574" s="5"/>
      <c r="I574" s="5"/>
      <c r="J574" s="79"/>
      <c r="L574" s="5"/>
      <c r="M574" s="5"/>
      <c r="N574" s="5"/>
      <c r="O574" s="5"/>
      <c r="P574" s="5"/>
      <c r="Q574" s="5"/>
      <c r="R574" s="5"/>
      <c r="S574" s="5"/>
    </row>
    <row r="575" spans="2:19" ht="30" customHeight="1" x14ac:dyDescent="0.25">
      <c r="B575" s="5"/>
      <c r="C575" s="5"/>
      <c r="D575" s="5"/>
      <c r="E575" s="5"/>
      <c r="F575" s="5"/>
      <c r="G575" s="5"/>
      <c r="H575" s="5"/>
      <c r="I575" s="5"/>
      <c r="J575" s="79"/>
      <c r="L575" s="5"/>
      <c r="M575" s="5"/>
      <c r="N575" s="5"/>
      <c r="O575" s="5"/>
      <c r="P575" s="5"/>
      <c r="Q575" s="5"/>
      <c r="R575" s="5"/>
      <c r="S575" s="5"/>
    </row>
    <row r="576" spans="2:19" ht="30" customHeight="1" x14ac:dyDescent="0.25">
      <c r="B576" s="5"/>
      <c r="C576" s="5"/>
      <c r="D576" s="5"/>
      <c r="E576" s="5"/>
      <c r="F576" s="5"/>
      <c r="G576" s="5"/>
      <c r="H576" s="5"/>
      <c r="I576" s="5"/>
      <c r="J576" s="79"/>
      <c r="L576" s="5"/>
      <c r="M576" s="5"/>
      <c r="N576" s="5"/>
      <c r="O576" s="5"/>
      <c r="P576" s="5"/>
      <c r="Q576" s="5"/>
      <c r="R576" s="5"/>
      <c r="S576" s="5"/>
    </row>
    <row r="577" spans="2:19" ht="30" customHeight="1" x14ac:dyDescent="0.25">
      <c r="B577" s="5"/>
      <c r="C577" s="5"/>
      <c r="D577" s="5"/>
      <c r="E577" s="5"/>
      <c r="F577" s="5"/>
      <c r="G577" s="5"/>
      <c r="H577" s="5"/>
      <c r="I577" s="5"/>
      <c r="J577" s="79"/>
      <c r="L577" s="5"/>
      <c r="M577" s="5"/>
      <c r="N577" s="5"/>
      <c r="O577" s="5"/>
      <c r="P577" s="5"/>
      <c r="Q577" s="5"/>
      <c r="R577" s="5"/>
      <c r="S577" s="5"/>
    </row>
    <row r="578" spans="2:19" ht="30" customHeight="1" x14ac:dyDescent="0.25">
      <c r="B578" s="5"/>
      <c r="C578" s="5"/>
      <c r="D578" s="5"/>
      <c r="E578" s="5"/>
      <c r="F578" s="5"/>
      <c r="G578" s="5"/>
      <c r="H578" s="5"/>
      <c r="I578" s="5"/>
      <c r="J578" s="79"/>
      <c r="L578" s="5"/>
      <c r="M578" s="5"/>
      <c r="N578" s="5"/>
      <c r="O578" s="5"/>
      <c r="P578" s="5"/>
      <c r="Q578" s="5"/>
      <c r="R578" s="5"/>
      <c r="S578" s="5"/>
    </row>
    <row r="579" spans="2:19" ht="30" customHeight="1" x14ac:dyDescent="0.25">
      <c r="B579" s="5"/>
      <c r="C579" s="5"/>
      <c r="D579" s="5"/>
      <c r="E579" s="5"/>
      <c r="F579" s="5"/>
      <c r="G579" s="5"/>
      <c r="H579" s="5"/>
      <c r="I579" s="5"/>
      <c r="J579" s="79"/>
      <c r="L579" s="5"/>
      <c r="M579" s="5"/>
      <c r="N579" s="5"/>
      <c r="O579" s="5"/>
      <c r="P579" s="5"/>
      <c r="Q579" s="5"/>
      <c r="R579" s="5"/>
      <c r="S579" s="5"/>
    </row>
    <row r="580" spans="2:19" ht="30" customHeight="1" x14ac:dyDescent="0.25">
      <c r="B580" s="5"/>
      <c r="C580" s="5"/>
      <c r="D580" s="5"/>
      <c r="E580" s="5"/>
      <c r="F580" s="5"/>
      <c r="G580" s="5"/>
      <c r="H580" s="5"/>
      <c r="I580" s="5"/>
      <c r="J580" s="79"/>
      <c r="L580" s="5"/>
      <c r="M580" s="5"/>
      <c r="N580" s="5"/>
      <c r="O580" s="5"/>
      <c r="P580" s="5"/>
      <c r="Q580" s="5"/>
      <c r="R580" s="5"/>
      <c r="S580" s="5"/>
    </row>
    <row r="581" spans="2:19" ht="30" customHeight="1" x14ac:dyDescent="0.25">
      <c r="B581" s="5"/>
      <c r="C581" s="5"/>
      <c r="D581" s="5"/>
      <c r="E581" s="5"/>
      <c r="F581" s="5"/>
      <c r="G581" s="5"/>
      <c r="H581" s="5"/>
      <c r="I581" s="5"/>
      <c r="J581" s="79"/>
      <c r="L581" s="5"/>
      <c r="M581" s="5"/>
      <c r="N581" s="5"/>
      <c r="O581" s="5"/>
      <c r="P581" s="5"/>
      <c r="Q581" s="5"/>
      <c r="R581" s="5"/>
      <c r="S581" s="5"/>
    </row>
    <row r="582" spans="2:19" ht="30" customHeight="1" x14ac:dyDescent="0.25">
      <c r="B582" s="5"/>
      <c r="C582" s="5"/>
      <c r="D582" s="5"/>
      <c r="E582" s="5"/>
      <c r="F582" s="5"/>
      <c r="G582" s="5"/>
      <c r="H582" s="5"/>
      <c r="I582" s="5"/>
      <c r="J582" s="79"/>
      <c r="L582" s="5"/>
      <c r="M582" s="5"/>
      <c r="N582" s="5"/>
      <c r="O582" s="5"/>
      <c r="P582" s="5"/>
      <c r="Q582" s="5"/>
      <c r="R582" s="5"/>
      <c r="S582" s="5"/>
    </row>
    <row r="583" spans="2:19" ht="30" customHeight="1" x14ac:dyDescent="0.25">
      <c r="B583" s="5"/>
      <c r="C583" s="5"/>
      <c r="D583" s="5"/>
      <c r="E583" s="5"/>
      <c r="F583" s="5"/>
      <c r="G583" s="5"/>
      <c r="H583" s="5"/>
      <c r="I583" s="5"/>
      <c r="J583" s="79"/>
      <c r="L583" s="5"/>
      <c r="M583" s="5"/>
      <c r="N583" s="5"/>
      <c r="O583" s="5"/>
      <c r="P583" s="5"/>
      <c r="Q583" s="5"/>
      <c r="R583" s="5"/>
      <c r="S583" s="5"/>
    </row>
    <row r="584" spans="2:19" ht="30" customHeight="1" x14ac:dyDescent="0.25">
      <c r="B584" s="5"/>
      <c r="C584" s="5"/>
      <c r="D584" s="5"/>
      <c r="E584" s="5"/>
      <c r="F584" s="5"/>
      <c r="G584" s="5"/>
      <c r="H584" s="5"/>
      <c r="I584" s="5"/>
      <c r="J584" s="79"/>
      <c r="L584" s="5"/>
      <c r="M584" s="5"/>
      <c r="N584" s="5"/>
      <c r="O584" s="5"/>
      <c r="P584" s="5"/>
      <c r="Q584" s="5"/>
      <c r="R584" s="5"/>
      <c r="S584" s="5"/>
    </row>
    <row r="585" spans="2:19" ht="30" customHeight="1" x14ac:dyDescent="0.25">
      <c r="B585" s="5"/>
      <c r="C585" s="5"/>
      <c r="D585" s="5"/>
      <c r="E585" s="5"/>
      <c r="F585" s="5"/>
      <c r="G585" s="5"/>
      <c r="H585" s="5"/>
      <c r="I585" s="5"/>
      <c r="J585" s="79"/>
      <c r="L585" s="5"/>
      <c r="M585" s="5"/>
      <c r="N585" s="5"/>
      <c r="O585" s="5"/>
      <c r="P585" s="5"/>
      <c r="Q585" s="5"/>
      <c r="R585" s="5"/>
      <c r="S585" s="5"/>
    </row>
    <row r="586" spans="2:19" ht="30" customHeight="1" x14ac:dyDescent="0.25">
      <c r="B586" s="5"/>
      <c r="C586" s="5"/>
      <c r="D586" s="5"/>
      <c r="E586" s="5"/>
      <c r="F586" s="5"/>
      <c r="G586" s="5"/>
      <c r="H586" s="5"/>
      <c r="I586" s="5"/>
      <c r="J586" s="79"/>
      <c r="L586" s="5"/>
      <c r="M586" s="5"/>
      <c r="N586" s="5"/>
      <c r="O586" s="5"/>
      <c r="P586" s="5"/>
      <c r="Q586" s="5"/>
      <c r="R586" s="5"/>
      <c r="S586" s="5"/>
    </row>
    <row r="587" spans="2:19" ht="30" customHeight="1" x14ac:dyDescent="0.25">
      <c r="B587" s="5"/>
      <c r="C587" s="5"/>
      <c r="D587" s="5"/>
      <c r="E587" s="5"/>
      <c r="F587" s="5"/>
      <c r="G587" s="5"/>
      <c r="H587" s="5"/>
      <c r="I587" s="5"/>
      <c r="J587" s="79"/>
      <c r="L587" s="5"/>
      <c r="M587" s="5"/>
      <c r="N587" s="5"/>
      <c r="O587" s="5"/>
      <c r="P587" s="5"/>
      <c r="Q587" s="5"/>
      <c r="R587" s="5"/>
      <c r="S587" s="5"/>
    </row>
    <row r="588" spans="2:19" ht="30" customHeight="1" x14ac:dyDescent="0.25">
      <c r="B588" s="5"/>
      <c r="C588" s="5"/>
      <c r="D588" s="5"/>
      <c r="E588" s="5"/>
      <c r="F588" s="5"/>
      <c r="G588" s="5"/>
      <c r="H588" s="5"/>
      <c r="I588" s="5"/>
      <c r="J588" s="79"/>
      <c r="L588" s="5"/>
      <c r="M588" s="5"/>
      <c r="N588" s="5"/>
      <c r="O588" s="5"/>
      <c r="P588" s="5"/>
      <c r="Q588" s="5"/>
      <c r="R588" s="5"/>
      <c r="S588" s="5"/>
    </row>
    <row r="589" spans="2:19" ht="30" customHeight="1" x14ac:dyDescent="0.25">
      <c r="B589" s="5"/>
      <c r="C589" s="5"/>
      <c r="D589" s="5"/>
      <c r="E589" s="5"/>
      <c r="F589" s="5"/>
      <c r="G589" s="5"/>
      <c r="H589" s="5"/>
      <c r="I589" s="5"/>
      <c r="J589" s="79"/>
      <c r="L589" s="5"/>
      <c r="M589" s="5"/>
      <c r="N589" s="5"/>
      <c r="O589" s="5"/>
      <c r="P589" s="5"/>
      <c r="Q589" s="5"/>
      <c r="R589" s="5"/>
      <c r="S589" s="5"/>
    </row>
    <row r="590" spans="2:19" ht="30" customHeight="1" x14ac:dyDescent="0.25">
      <c r="B590" s="5"/>
      <c r="C590" s="5"/>
      <c r="D590" s="5"/>
      <c r="E590" s="5"/>
      <c r="F590" s="5"/>
      <c r="G590" s="5"/>
      <c r="H590" s="5"/>
      <c r="I590" s="5"/>
      <c r="J590" s="79"/>
      <c r="L590" s="5"/>
      <c r="M590" s="5"/>
      <c r="N590" s="5"/>
      <c r="O590" s="5"/>
      <c r="P590" s="5"/>
      <c r="Q590" s="5"/>
      <c r="R590" s="5"/>
      <c r="S590" s="5"/>
    </row>
    <row r="591" spans="2:19" ht="30" customHeight="1" x14ac:dyDescent="0.25">
      <c r="B591" s="5"/>
      <c r="C591" s="5"/>
      <c r="D591" s="5"/>
      <c r="E591" s="5"/>
      <c r="F591" s="5"/>
      <c r="G591" s="5"/>
      <c r="H591" s="5"/>
      <c r="I591" s="5"/>
      <c r="J591" s="79"/>
      <c r="L591" s="5"/>
      <c r="M591" s="5"/>
      <c r="N591" s="5"/>
      <c r="O591" s="5"/>
      <c r="P591" s="5"/>
      <c r="Q591" s="5"/>
      <c r="R591" s="5"/>
      <c r="S591" s="5"/>
    </row>
    <row r="592" spans="2:19" ht="30" customHeight="1" x14ac:dyDescent="0.25">
      <c r="B592" s="5"/>
      <c r="C592" s="5"/>
      <c r="D592" s="5"/>
      <c r="E592" s="5"/>
      <c r="F592" s="5"/>
      <c r="G592" s="5"/>
      <c r="H592" s="5"/>
      <c r="I592" s="5"/>
      <c r="J592" s="79"/>
      <c r="L592" s="5"/>
      <c r="M592" s="5"/>
      <c r="N592" s="5"/>
      <c r="O592" s="5"/>
      <c r="P592" s="5"/>
      <c r="Q592" s="5"/>
      <c r="R592" s="5"/>
      <c r="S592" s="5"/>
    </row>
    <row r="593" spans="2:19" ht="30" customHeight="1" x14ac:dyDescent="0.25">
      <c r="B593" s="5"/>
      <c r="C593" s="5"/>
      <c r="D593" s="5"/>
      <c r="E593" s="5"/>
      <c r="F593" s="5"/>
      <c r="G593" s="5"/>
      <c r="H593" s="5"/>
      <c r="I593" s="5"/>
      <c r="J593" s="79"/>
      <c r="L593" s="5"/>
      <c r="M593" s="5"/>
      <c r="N593" s="5"/>
      <c r="O593" s="5"/>
      <c r="P593" s="5"/>
      <c r="Q593" s="5"/>
      <c r="R593" s="5"/>
      <c r="S593" s="5"/>
    </row>
    <row r="594" spans="2:19" ht="30" customHeight="1" x14ac:dyDescent="0.25">
      <c r="B594" s="5"/>
      <c r="C594" s="5"/>
      <c r="D594" s="5"/>
      <c r="E594" s="5"/>
      <c r="F594" s="5"/>
      <c r="G594" s="5"/>
      <c r="H594" s="5"/>
      <c r="I594" s="5"/>
      <c r="J594" s="79"/>
      <c r="L594" s="5"/>
      <c r="M594" s="5"/>
      <c r="N594" s="5"/>
      <c r="O594" s="5"/>
      <c r="P594" s="5"/>
      <c r="Q594" s="5"/>
      <c r="R594" s="5"/>
      <c r="S594" s="5"/>
    </row>
    <row r="595" spans="2:19" ht="30" customHeight="1" x14ac:dyDescent="0.25">
      <c r="B595" s="5"/>
      <c r="C595" s="5"/>
      <c r="D595" s="5"/>
      <c r="E595" s="5"/>
      <c r="F595" s="5"/>
      <c r="G595" s="5"/>
      <c r="H595" s="5"/>
      <c r="I595" s="5"/>
      <c r="J595" s="79"/>
      <c r="L595" s="5"/>
      <c r="M595" s="5"/>
      <c r="N595" s="5"/>
      <c r="O595" s="5"/>
      <c r="P595" s="5"/>
      <c r="Q595" s="5"/>
      <c r="R595" s="5"/>
      <c r="S595" s="5"/>
    </row>
    <row r="596" spans="2:19" ht="30" customHeight="1" x14ac:dyDescent="0.25">
      <c r="B596" s="5"/>
      <c r="C596" s="5"/>
      <c r="D596" s="5"/>
      <c r="E596" s="5"/>
      <c r="F596" s="5"/>
      <c r="G596" s="5"/>
      <c r="H596" s="5"/>
      <c r="I596" s="5"/>
      <c r="J596" s="79"/>
      <c r="L596" s="5"/>
      <c r="M596" s="5"/>
      <c r="N596" s="5"/>
      <c r="O596" s="5"/>
      <c r="P596" s="5"/>
      <c r="Q596" s="5"/>
      <c r="R596" s="5"/>
      <c r="S596" s="5"/>
    </row>
    <row r="597" spans="2:19" ht="30" customHeight="1" x14ac:dyDescent="0.25">
      <c r="B597" s="5"/>
      <c r="C597" s="5"/>
      <c r="D597" s="5"/>
      <c r="E597" s="5"/>
      <c r="F597" s="5"/>
      <c r="G597" s="5"/>
      <c r="H597" s="5"/>
      <c r="I597" s="5"/>
      <c r="J597" s="79"/>
      <c r="L597" s="5"/>
      <c r="M597" s="5"/>
      <c r="N597" s="5"/>
      <c r="O597" s="5"/>
      <c r="P597" s="5"/>
      <c r="Q597" s="5"/>
      <c r="R597" s="5"/>
      <c r="S597" s="5"/>
    </row>
    <row r="598" spans="2:19" ht="30" customHeight="1" x14ac:dyDescent="0.25">
      <c r="B598" s="5"/>
      <c r="C598" s="5"/>
      <c r="D598" s="5"/>
      <c r="E598" s="5"/>
      <c r="F598" s="5"/>
      <c r="G598" s="5"/>
      <c r="H598" s="5"/>
      <c r="I598" s="5"/>
      <c r="J598" s="79"/>
      <c r="L598" s="5"/>
      <c r="M598" s="5"/>
      <c r="N598" s="5"/>
      <c r="O598" s="5"/>
      <c r="P598" s="5"/>
      <c r="Q598" s="5"/>
      <c r="R598" s="5"/>
      <c r="S598" s="5"/>
    </row>
    <row r="599" spans="2:19" ht="30" customHeight="1" x14ac:dyDescent="0.25">
      <c r="B599" s="5"/>
      <c r="C599" s="5"/>
      <c r="D599" s="5"/>
      <c r="E599" s="5"/>
      <c r="F599" s="5"/>
      <c r="G599" s="5"/>
      <c r="H599" s="5"/>
      <c r="I599" s="5"/>
      <c r="J599" s="79"/>
      <c r="L599" s="5"/>
      <c r="M599" s="5"/>
      <c r="N599" s="5"/>
      <c r="O599" s="5"/>
      <c r="P599" s="5"/>
      <c r="Q599" s="5"/>
      <c r="R599" s="5"/>
      <c r="S599" s="5"/>
    </row>
    <row r="600" spans="2:19" ht="30" customHeight="1" x14ac:dyDescent="0.25">
      <c r="B600" s="5"/>
      <c r="C600" s="5"/>
      <c r="D600" s="5"/>
      <c r="E600" s="5"/>
      <c r="F600" s="5"/>
      <c r="G600" s="5"/>
      <c r="H600" s="5"/>
      <c r="I600" s="5"/>
      <c r="J600" s="79"/>
      <c r="L600" s="5"/>
      <c r="M600" s="5"/>
      <c r="N600" s="5"/>
      <c r="O600" s="5"/>
      <c r="P600" s="5"/>
      <c r="Q600" s="5"/>
      <c r="R600" s="5"/>
      <c r="S600" s="5"/>
    </row>
    <row r="601" spans="2:19" ht="30" customHeight="1" x14ac:dyDescent="0.25">
      <c r="B601" s="5"/>
      <c r="C601" s="5"/>
      <c r="D601" s="5"/>
      <c r="E601" s="5"/>
      <c r="F601" s="5"/>
      <c r="G601" s="5"/>
      <c r="H601" s="5"/>
      <c r="I601" s="5"/>
      <c r="J601" s="79"/>
      <c r="L601" s="5"/>
      <c r="M601" s="5"/>
      <c r="N601" s="5"/>
      <c r="O601" s="5"/>
      <c r="P601" s="5"/>
      <c r="Q601" s="5"/>
      <c r="R601" s="5"/>
      <c r="S601" s="5"/>
    </row>
    <row r="602" spans="2:19" ht="30" customHeight="1" x14ac:dyDescent="0.25">
      <c r="B602" s="5"/>
      <c r="C602" s="5"/>
      <c r="D602" s="5"/>
      <c r="E602" s="5"/>
      <c r="F602" s="5"/>
      <c r="G602" s="5"/>
      <c r="H602" s="5"/>
      <c r="I602" s="5"/>
      <c r="J602" s="79"/>
      <c r="L602" s="5"/>
      <c r="M602" s="5"/>
      <c r="N602" s="5"/>
      <c r="O602" s="5"/>
      <c r="P602" s="5"/>
      <c r="Q602" s="5"/>
      <c r="R602" s="5"/>
      <c r="S602" s="5"/>
    </row>
    <row r="603" spans="2:19" ht="30" customHeight="1" x14ac:dyDescent="0.25">
      <c r="B603" s="5"/>
      <c r="C603" s="5"/>
      <c r="D603" s="5"/>
      <c r="E603" s="5"/>
      <c r="F603" s="5"/>
      <c r="G603" s="5"/>
      <c r="H603" s="5"/>
      <c r="I603" s="5"/>
      <c r="J603" s="79"/>
      <c r="L603" s="5"/>
      <c r="M603" s="5"/>
      <c r="N603" s="5"/>
      <c r="O603" s="5"/>
      <c r="P603" s="5"/>
      <c r="Q603" s="5"/>
      <c r="R603" s="5"/>
      <c r="S603" s="5"/>
    </row>
    <row r="604" spans="2:19" ht="30" customHeight="1" x14ac:dyDescent="0.25">
      <c r="B604" s="5"/>
      <c r="C604" s="5"/>
      <c r="D604" s="5"/>
      <c r="E604" s="5"/>
      <c r="F604" s="5"/>
      <c r="G604" s="5"/>
      <c r="H604" s="5"/>
      <c r="I604" s="5"/>
      <c r="J604" s="79"/>
      <c r="L604" s="5"/>
      <c r="M604" s="5"/>
      <c r="N604" s="5"/>
      <c r="O604" s="5"/>
      <c r="P604" s="5"/>
      <c r="Q604" s="5"/>
      <c r="R604" s="5"/>
      <c r="S604" s="5"/>
    </row>
    <row r="605" spans="2:19" ht="30" customHeight="1" x14ac:dyDescent="0.25">
      <c r="B605" s="5"/>
      <c r="C605" s="5"/>
      <c r="D605" s="5"/>
      <c r="E605" s="5"/>
      <c r="F605" s="5"/>
      <c r="G605" s="5"/>
      <c r="H605" s="5"/>
      <c r="I605" s="5"/>
      <c r="J605" s="79"/>
      <c r="L605" s="5"/>
      <c r="M605" s="5"/>
      <c r="N605" s="5"/>
      <c r="O605" s="5"/>
      <c r="P605" s="5"/>
      <c r="Q605" s="5"/>
      <c r="R605" s="5"/>
      <c r="S605" s="5"/>
    </row>
    <row r="606" spans="2:19" ht="30" customHeight="1" x14ac:dyDescent="0.25">
      <c r="B606" s="5"/>
      <c r="C606" s="5"/>
      <c r="D606" s="5"/>
      <c r="E606" s="5"/>
      <c r="F606" s="5"/>
      <c r="G606" s="5"/>
      <c r="H606" s="5"/>
      <c r="I606" s="5"/>
      <c r="J606" s="79"/>
      <c r="L606" s="5"/>
      <c r="M606" s="5"/>
      <c r="N606" s="5"/>
      <c r="O606" s="5"/>
      <c r="P606" s="5"/>
      <c r="Q606" s="5"/>
      <c r="R606" s="5"/>
      <c r="S606" s="5"/>
    </row>
    <row r="607" spans="2:19" ht="30" customHeight="1" x14ac:dyDescent="0.25">
      <c r="B607" s="5"/>
      <c r="C607" s="5"/>
      <c r="D607" s="5"/>
      <c r="E607" s="5"/>
      <c r="F607" s="5"/>
      <c r="G607" s="5"/>
      <c r="H607" s="5"/>
      <c r="I607" s="5"/>
      <c r="J607" s="79"/>
      <c r="L607" s="5"/>
      <c r="M607" s="5"/>
      <c r="N607" s="5"/>
      <c r="O607" s="5"/>
      <c r="P607" s="5"/>
      <c r="Q607" s="5"/>
      <c r="R607" s="5"/>
      <c r="S607" s="5"/>
    </row>
    <row r="608" spans="2:19" ht="30" customHeight="1" x14ac:dyDescent="0.25">
      <c r="B608" s="5"/>
      <c r="C608" s="5"/>
      <c r="D608" s="5"/>
      <c r="E608" s="5"/>
      <c r="F608" s="5"/>
      <c r="G608" s="5"/>
      <c r="H608" s="5"/>
      <c r="I608" s="5"/>
      <c r="J608" s="79"/>
      <c r="L608" s="5"/>
      <c r="M608" s="5"/>
      <c r="N608" s="5"/>
      <c r="O608" s="5"/>
      <c r="P608" s="5"/>
      <c r="Q608" s="5"/>
      <c r="R608" s="5"/>
      <c r="S608" s="5"/>
    </row>
    <row r="609" spans="2:19" ht="30" customHeight="1" x14ac:dyDescent="0.25">
      <c r="B609" s="5"/>
      <c r="C609" s="5"/>
      <c r="D609" s="5"/>
      <c r="E609" s="5"/>
      <c r="F609" s="5"/>
      <c r="G609" s="5"/>
      <c r="H609" s="5"/>
      <c r="I609" s="5"/>
      <c r="J609" s="79"/>
      <c r="L609" s="5"/>
      <c r="M609" s="5"/>
      <c r="N609" s="5"/>
      <c r="O609" s="5"/>
      <c r="P609" s="5"/>
      <c r="Q609" s="5"/>
      <c r="R609" s="5"/>
      <c r="S609" s="5"/>
    </row>
    <row r="610" spans="2:19" ht="30" customHeight="1" x14ac:dyDescent="0.25">
      <c r="B610" s="5"/>
      <c r="C610" s="5"/>
      <c r="D610" s="5"/>
      <c r="E610" s="5"/>
      <c r="F610" s="5"/>
      <c r="G610" s="5"/>
      <c r="H610" s="5"/>
      <c r="I610" s="5"/>
      <c r="J610" s="79"/>
      <c r="L610" s="5"/>
      <c r="M610" s="5"/>
      <c r="N610" s="5"/>
      <c r="O610" s="5"/>
      <c r="P610" s="5"/>
      <c r="Q610" s="5"/>
      <c r="R610" s="5"/>
      <c r="S610" s="5"/>
    </row>
    <row r="611" spans="2:19" ht="30" customHeight="1" x14ac:dyDescent="0.25">
      <c r="B611" s="5"/>
      <c r="C611" s="5"/>
      <c r="D611" s="5"/>
      <c r="E611" s="5"/>
      <c r="F611" s="5"/>
      <c r="G611" s="5"/>
      <c r="H611" s="5"/>
      <c r="I611" s="5"/>
      <c r="J611" s="79"/>
      <c r="L611" s="5"/>
      <c r="M611" s="5"/>
      <c r="N611" s="5"/>
      <c r="O611" s="5"/>
      <c r="P611" s="5"/>
      <c r="Q611" s="5"/>
      <c r="R611" s="5"/>
      <c r="S611" s="5"/>
    </row>
    <row r="612" spans="2:19" ht="30" customHeight="1" x14ac:dyDescent="0.25">
      <c r="B612" s="5"/>
      <c r="C612" s="5"/>
      <c r="D612" s="5"/>
      <c r="E612" s="5"/>
      <c r="F612" s="5"/>
      <c r="G612" s="5"/>
      <c r="H612" s="5"/>
      <c r="I612" s="5"/>
      <c r="J612" s="79"/>
      <c r="L612" s="5"/>
      <c r="M612" s="5"/>
      <c r="N612" s="5"/>
      <c r="O612" s="5"/>
      <c r="P612" s="5"/>
      <c r="Q612" s="5"/>
      <c r="R612" s="5"/>
      <c r="S612" s="5"/>
    </row>
    <row r="613" spans="2:19" ht="30" customHeight="1" x14ac:dyDescent="0.25">
      <c r="B613" s="5"/>
      <c r="C613" s="5"/>
      <c r="D613" s="5"/>
      <c r="E613" s="5"/>
      <c r="F613" s="5"/>
      <c r="G613" s="5"/>
      <c r="H613" s="5"/>
      <c r="I613" s="5"/>
      <c r="J613" s="79"/>
      <c r="L613" s="5"/>
      <c r="M613" s="5"/>
      <c r="N613" s="5"/>
      <c r="O613" s="5"/>
      <c r="P613" s="5"/>
      <c r="Q613" s="5"/>
      <c r="R613" s="5"/>
      <c r="S613" s="5"/>
    </row>
    <row r="614" spans="2:19" ht="30" customHeight="1" x14ac:dyDescent="0.25">
      <c r="B614" s="5"/>
      <c r="C614" s="5"/>
      <c r="D614" s="5"/>
      <c r="E614" s="5"/>
      <c r="F614" s="5"/>
      <c r="G614" s="5"/>
      <c r="H614" s="5"/>
      <c r="I614" s="5"/>
      <c r="J614" s="79"/>
      <c r="L614" s="5"/>
      <c r="M614" s="5"/>
      <c r="N614" s="5"/>
      <c r="O614" s="5"/>
      <c r="P614" s="5"/>
      <c r="Q614" s="5"/>
      <c r="R614" s="5"/>
      <c r="S614" s="5"/>
    </row>
    <row r="615" spans="2:19" ht="30" customHeight="1" x14ac:dyDescent="0.25">
      <c r="B615" s="5"/>
      <c r="C615" s="5"/>
      <c r="D615" s="5"/>
      <c r="E615" s="5"/>
      <c r="F615" s="5"/>
      <c r="G615" s="5"/>
      <c r="H615" s="5"/>
      <c r="I615" s="5"/>
      <c r="J615" s="79"/>
      <c r="L615" s="5"/>
      <c r="M615" s="5"/>
      <c r="N615" s="5"/>
      <c r="O615" s="5"/>
      <c r="P615" s="5"/>
      <c r="Q615" s="5"/>
      <c r="R615" s="5"/>
      <c r="S615" s="5"/>
    </row>
    <row r="616" spans="2:19" ht="30" customHeight="1" x14ac:dyDescent="0.25">
      <c r="B616" s="5"/>
      <c r="C616" s="5"/>
      <c r="D616" s="5"/>
      <c r="E616" s="5"/>
      <c r="F616" s="5"/>
      <c r="G616" s="5"/>
      <c r="H616" s="5"/>
      <c r="I616" s="5"/>
      <c r="J616" s="79"/>
      <c r="L616" s="5"/>
      <c r="M616" s="5"/>
      <c r="N616" s="5"/>
      <c r="O616" s="5"/>
      <c r="P616" s="5"/>
      <c r="Q616" s="5"/>
      <c r="R616" s="5"/>
      <c r="S616" s="5"/>
    </row>
    <row r="617" spans="2:19" ht="30" customHeight="1" x14ac:dyDescent="0.25">
      <c r="B617" s="5"/>
      <c r="C617" s="5"/>
      <c r="D617" s="5"/>
      <c r="E617" s="5"/>
      <c r="F617" s="5"/>
      <c r="G617" s="5"/>
      <c r="H617" s="5"/>
      <c r="I617" s="5"/>
      <c r="J617" s="79"/>
      <c r="L617" s="5"/>
      <c r="M617" s="5"/>
      <c r="N617" s="5"/>
      <c r="O617" s="5"/>
      <c r="P617" s="5"/>
      <c r="Q617" s="5"/>
      <c r="R617" s="5"/>
      <c r="S617" s="5"/>
    </row>
    <row r="618" spans="2:19" ht="30" customHeight="1" x14ac:dyDescent="0.25">
      <c r="B618" s="5"/>
      <c r="C618" s="5"/>
      <c r="D618" s="5"/>
      <c r="E618" s="5"/>
      <c r="F618" s="5"/>
      <c r="G618" s="5"/>
      <c r="H618" s="5"/>
      <c r="I618" s="5"/>
      <c r="J618" s="79"/>
      <c r="L618" s="5"/>
      <c r="M618" s="5"/>
      <c r="N618" s="5"/>
      <c r="O618" s="5"/>
      <c r="P618" s="5"/>
      <c r="Q618" s="5"/>
      <c r="R618" s="5"/>
      <c r="S618" s="5"/>
    </row>
    <row r="619" spans="2:19" ht="30" customHeight="1" x14ac:dyDescent="0.25">
      <c r="B619" s="5"/>
      <c r="C619" s="5"/>
      <c r="D619" s="5"/>
      <c r="E619" s="5"/>
      <c r="F619" s="5"/>
      <c r="G619" s="5"/>
      <c r="H619" s="5"/>
      <c r="I619" s="5"/>
      <c r="J619" s="79"/>
      <c r="L619" s="5"/>
      <c r="M619" s="5"/>
      <c r="N619" s="5"/>
      <c r="O619" s="5"/>
      <c r="P619" s="5"/>
      <c r="Q619" s="5"/>
      <c r="R619" s="5"/>
      <c r="S619" s="5"/>
    </row>
    <row r="620" spans="2:19" ht="30" customHeight="1" x14ac:dyDescent="0.25">
      <c r="B620" s="5"/>
      <c r="C620" s="5"/>
      <c r="D620" s="5"/>
      <c r="E620" s="5"/>
      <c r="F620" s="5"/>
      <c r="G620" s="5"/>
      <c r="H620" s="5"/>
      <c r="I620" s="5"/>
      <c r="J620" s="79"/>
      <c r="L620" s="5"/>
      <c r="M620" s="5"/>
      <c r="N620" s="5"/>
      <c r="O620" s="5"/>
      <c r="P620" s="5"/>
      <c r="Q620" s="5"/>
      <c r="R620" s="5"/>
      <c r="S620" s="5"/>
    </row>
    <row r="621" spans="2:19" ht="30" customHeight="1" x14ac:dyDescent="0.25">
      <c r="B621" s="5"/>
      <c r="C621" s="5"/>
      <c r="D621" s="5"/>
      <c r="E621" s="5"/>
      <c r="F621" s="5"/>
      <c r="G621" s="5"/>
      <c r="H621" s="5"/>
      <c r="I621" s="5"/>
      <c r="J621" s="79"/>
      <c r="L621" s="5"/>
      <c r="M621" s="5"/>
      <c r="N621" s="5"/>
      <c r="O621" s="5"/>
      <c r="P621" s="5"/>
      <c r="Q621" s="5"/>
      <c r="R621" s="5"/>
      <c r="S621" s="5"/>
    </row>
    <row r="622" spans="2:19" ht="30" customHeight="1" x14ac:dyDescent="0.25">
      <c r="B622" s="5"/>
      <c r="C622" s="5"/>
      <c r="D622" s="5"/>
      <c r="E622" s="5"/>
      <c r="F622" s="5"/>
      <c r="G622" s="5"/>
      <c r="H622" s="5"/>
      <c r="I622" s="5"/>
      <c r="J622" s="79"/>
      <c r="L622" s="5"/>
      <c r="M622" s="5"/>
      <c r="N622" s="5"/>
      <c r="O622" s="5"/>
      <c r="P622" s="5"/>
      <c r="Q622" s="5"/>
      <c r="R622" s="5"/>
      <c r="S622" s="5"/>
    </row>
    <row r="623" spans="2:19" ht="30" customHeight="1" x14ac:dyDescent="0.25">
      <c r="B623" s="5"/>
      <c r="C623" s="5"/>
      <c r="D623" s="5"/>
      <c r="E623" s="5"/>
      <c r="F623" s="5"/>
      <c r="G623" s="5"/>
      <c r="H623" s="5"/>
      <c r="I623" s="5"/>
      <c r="J623" s="79"/>
      <c r="L623" s="5"/>
      <c r="M623" s="5"/>
      <c r="N623" s="5"/>
      <c r="O623" s="5"/>
      <c r="P623" s="5"/>
      <c r="Q623" s="5"/>
      <c r="R623" s="5"/>
      <c r="S623" s="5"/>
    </row>
    <row r="624" spans="2:19" ht="30" customHeight="1" x14ac:dyDescent="0.25">
      <c r="B624" s="5"/>
      <c r="C624" s="5"/>
      <c r="D624" s="5"/>
      <c r="E624" s="5"/>
      <c r="F624" s="5"/>
      <c r="G624" s="5"/>
      <c r="H624" s="5"/>
      <c r="I624" s="5"/>
      <c r="J624" s="79"/>
      <c r="L624" s="5"/>
      <c r="M624" s="5"/>
      <c r="N624" s="5"/>
      <c r="O624" s="5"/>
      <c r="P624" s="5"/>
      <c r="Q624" s="5"/>
      <c r="R624" s="5"/>
      <c r="S624" s="5"/>
    </row>
    <row r="625" spans="2:19" ht="30" customHeight="1" x14ac:dyDescent="0.25">
      <c r="B625" s="5"/>
      <c r="C625" s="5"/>
      <c r="D625" s="5"/>
      <c r="E625" s="5"/>
      <c r="F625" s="5"/>
      <c r="G625" s="5"/>
      <c r="H625" s="5"/>
      <c r="I625" s="5"/>
      <c r="J625" s="79"/>
      <c r="L625" s="5"/>
      <c r="M625" s="5"/>
      <c r="N625" s="5"/>
      <c r="O625" s="5"/>
      <c r="P625" s="5"/>
      <c r="Q625" s="5"/>
      <c r="R625" s="5"/>
      <c r="S625" s="5"/>
    </row>
    <row r="626" spans="2:19" ht="30" customHeight="1" x14ac:dyDescent="0.25">
      <c r="B626" s="5"/>
      <c r="C626" s="5"/>
      <c r="D626" s="5"/>
      <c r="E626" s="5"/>
      <c r="F626" s="5"/>
      <c r="G626" s="5"/>
      <c r="H626" s="5"/>
      <c r="I626" s="5"/>
      <c r="J626" s="79"/>
      <c r="L626" s="5"/>
      <c r="M626" s="5"/>
      <c r="N626" s="5"/>
      <c r="O626" s="5"/>
      <c r="P626" s="5"/>
      <c r="Q626" s="5"/>
      <c r="R626" s="5"/>
      <c r="S626" s="5"/>
    </row>
    <row r="627" spans="2:19" ht="30" customHeight="1" x14ac:dyDescent="0.25">
      <c r="B627" s="5"/>
      <c r="C627" s="5"/>
      <c r="D627" s="5"/>
      <c r="E627" s="5"/>
      <c r="F627" s="5"/>
      <c r="G627" s="5"/>
      <c r="H627" s="5"/>
      <c r="I627" s="5"/>
      <c r="J627" s="79"/>
      <c r="L627" s="5"/>
      <c r="M627" s="5"/>
      <c r="N627" s="5"/>
      <c r="O627" s="5"/>
      <c r="P627" s="5"/>
      <c r="Q627" s="5"/>
      <c r="R627" s="5"/>
      <c r="S627" s="5"/>
    </row>
    <row r="628" spans="2:19" ht="30" customHeight="1" x14ac:dyDescent="0.25">
      <c r="B628" s="5"/>
      <c r="C628" s="5"/>
      <c r="D628" s="5"/>
      <c r="E628" s="5"/>
      <c r="F628" s="5"/>
      <c r="G628" s="5"/>
      <c r="H628" s="5"/>
      <c r="I628" s="5"/>
      <c r="J628" s="79"/>
      <c r="L628" s="5"/>
      <c r="M628" s="5"/>
      <c r="N628" s="5"/>
      <c r="O628" s="5"/>
      <c r="P628" s="5"/>
      <c r="Q628" s="5"/>
      <c r="R628" s="5"/>
      <c r="S628" s="5"/>
    </row>
    <row r="629" spans="2:19" ht="30" customHeight="1" x14ac:dyDescent="0.25">
      <c r="B629" s="5"/>
      <c r="C629" s="5"/>
      <c r="D629" s="5"/>
      <c r="E629" s="5"/>
      <c r="F629" s="5"/>
      <c r="G629" s="5"/>
      <c r="H629" s="5"/>
      <c r="I629" s="5"/>
      <c r="J629" s="79"/>
      <c r="L629" s="5"/>
      <c r="M629" s="5"/>
      <c r="N629" s="5"/>
      <c r="O629" s="5"/>
      <c r="P629" s="5"/>
      <c r="Q629" s="5"/>
      <c r="R629" s="5"/>
      <c r="S629" s="5"/>
    </row>
    <row r="630" spans="2:19" ht="30" customHeight="1" x14ac:dyDescent="0.25">
      <c r="B630" s="5"/>
      <c r="C630" s="5"/>
      <c r="D630" s="5"/>
      <c r="E630" s="5"/>
      <c r="F630" s="5"/>
      <c r="G630" s="5"/>
      <c r="H630" s="5"/>
      <c r="I630" s="5"/>
      <c r="J630" s="79"/>
      <c r="L630" s="5"/>
      <c r="M630" s="5"/>
      <c r="N630" s="5"/>
      <c r="O630" s="5"/>
      <c r="P630" s="5"/>
      <c r="Q630" s="5"/>
      <c r="R630" s="5"/>
      <c r="S630" s="5"/>
    </row>
    <row r="631" spans="2:19" ht="30" customHeight="1" x14ac:dyDescent="0.25">
      <c r="B631" s="5"/>
      <c r="C631" s="5"/>
      <c r="D631" s="5"/>
      <c r="E631" s="5"/>
      <c r="F631" s="5"/>
      <c r="G631" s="5"/>
      <c r="H631" s="5"/>
      <c r="I631" s="5"/>
      <c r="J631" s="79"/>
      <c r="L631" s="5"/>
      <c r="M631" s="5"/>
      <c r="N631" s="5"/>
      <c r="O631" s="5"/>
      <c r="P631" s="5"/>
      <c r="Q631" s="5"/>
      <c r="R631" s="5"/>
      <c r="S631" s="5"/>
    </row>
    <row r="632" spans="2:19" ht="30" customHeight="1" x14ac:dyDescent="0.25">
      <c r="B632" s="5"/>
      <c r="C632" s="5"/>
      <c r="D632" s="5"/>
      <c r="E632" s="5"/>
      <c r="F632" s="5"/>
      <c r="G632" s="5"/>
      <c r="H632" s="5"/>
      <c r="I632" s="5"/>
      <c r="J632" s="79"/>
      <c r="L632" s="5"/>
      <c r="M632" s="5"/>
      <c r="N632" s="5"/>
      <c r="O632" s="5"/>
      <c r="P632" s="5"/>
      <c r="Q632" s="5"/>
      <c r="R632" s="5"/>
      <c r="S632" s="5"/>
    </row>
    <row r="633" spans="2:19" ht="30" customHeight="1" x14ac:dyDescent="0.25">
      <c r="B633" s="5"/>
      <c r="C633" s="5"/>
      <c r="D633" s="5"/>
      <c r="E633" s="5"/>
      <c r="F633" s="5"/>
      <c r="G633" s="5"/>
      <c r="H633" s="5"/>
      <c r="I633" s="5"/>
      <c r="J633" s="79"/>
      <c r="L633" s="5"/>
      <c r="M633" s="5"/>
      <c r="N633" s="5"/>
      <c r="O633" s="5"/>
      <c r="P633" s="5"/>
      <c r="Q633" s="5"/>
      <c r="R633" s="5"/>
      <c r="S633" s="5"/>
    </row>
    <row r="634" spans="2:19" ht="30" customHeight="1" x14ac:dyDescent="0.25">
      <c r="B634" s="5"/>
      <c r="C634" s="5"/>
      <c r="D634" s="5"/>
      <c r="E634" s="5"/>
      <c r="F634" s="5"/>
      <c r="G634" s="5"/>
      <c r="H634" s="5"/>
      <c r="I634" s="5"/>
      <c r="J634" s="79"/>
      <c r="L634" s="5"/>
      <c r="M634" s="5"/>
      <c r="N634" s="5"/>
      <c r="O634" s="5"/>
      <c r="P634" s="5"/>
      <c r="Q634" s="5"/>
      <c r="R634" s="5"/>
      <c r="S634" s="5"/>
    </row>
    <row r="635" spans="2:19" ht="30" customHeight="1" x14ac:dyDescent="0.25">
      <c r="B635" s="5"/>
      <c r="C635" s="5"/>
      <c r="D635" s="5"/>
      <c r="E635" s="5"/>
      <c r="F635" s="5"/>
      <c r="G635" s="5"/>
      <c r="H635" s="5"/>
      <c r="I635" s="5"/>
      <c r="J635" s="79"/>
      <c r="L635" s="5"/>
      <c r="M635" s="5"/>
      <c r="N635" s="5"/>
      <c r="O635" s="5"/>
      <c r="P635" s="5"/>
      <c r="Q635" s="5"/>
      <c r="R635" s="5"/>
      <c r="S635" s="5"/>
    </row>
    <row r="636" spans="2:19" ht="30" customHeight="1" x14ac:dyDescent="0.25">
      <c r="B636" s="5"/>
      <c r="C636" s="5"/>
      <c r="D636" s="5"/>
      <c r="E636" s="5"/>
      <c r="F636" s="5"/>
      <c r="G636" s="5"/>
      <c r="H636" s="5"/>
      <c r="I636" s="5"/>
      <c r="J636" s="79"/>
      <c r="L636" s="5"/>
      <c r="M636" s="5"/>
      <c r="N636" s="5"/>
      <c r="O636" s="5"/>
      <c r="P636" s="5"/>
      <c r="Q636" s="5"/>
      <c r="R636" s="5"/>
      <c r="S636" s="5"/>
    </row>
    <row r="637" spans="2:19" ht="30" customHeight="1" x14ac:dyDescent="0.25">
      <c r="B637" s="5"/>
      <c r="C637" s="5"/>
      <c r="D637" s="5"/>
      <c r="E637" s="5"/>
      <c r="F637" s="5"/>
      <c r="G637" s="5"/>
      <c r="H637" s="5"/>
      <c r="I637" s="5"/>
      <c r="J637" s="79"/>
      <c r="L637" s="5"/>
      <c r="M637" s="5"/>
      <c r="N637" s="5"/>
      <c r="O637" s="5"/>
      <c r="P637" s="5"/>
      <c r="Q637" s="5"/>
      <c r="R637" s="5"/>
      <c r="S637" s="5"/>
    </row>
    <row r="638" spans="2:19" ht="30" customHeight="1" x14ac:dyDescent="0.25">
      <c r="B638" s="5"/>
      <c r="C638" s="5"/>
      <c r="D638" s="5"/>
      <c r="E638" s="5"/>
      <c r="F638" s="5"/>
      <c r="G638" s="5"/>
      <c r="H638" s="5"/>
      <c r="I638" s="5"/>
      <c r="J638" s="79"/>
      <c r="L638" s="5"/>
      <c r="M638" s="5"/>
      <c r="N638" s="5"/>
      <c r="O638" s="5"/>
      <c r="P638" s="5"/>
      <c r="Q638" s="5"/>
      <c r="R638" s="5"/>
      <c r="S638" s="5"/>
    </row>
    <row r="639" spans="2:19" ht="30" customHeight="1" x14ac:dyDescent="0.25">
      <c r="B639" s="5"/>
      <c r="C639" s="5"/>
      <c r="D639" s="5"/>
      <c r="E639" s="5"/>
      <c r="F639" s="5"/>
      <c r="G639" s="5"/>
      <c r="H639" s="5"/>
      <c r="I639" s="5"/>
      <c r="J639" s="79"/>
      <c r="L639" s="5"/>
      <c r="M639" s="5"/>
      <c r="N639" s="5"/>
      <c r="O639" s="5"/>
      <c r="P639" s="5"/>
      <c r="Q639" s="5"/>
      <c r="R639" s="5"/>
      <c r="S639" s="5"/>
    </row>
    <row r="640" spans="2:19" ht="30" customHeight="1" x14ac:dyDescent="0.25">
      <c r="B640" s="5"/>
      <c r="C640" s="5"/>
      <c r="D640" s="5"/>
      <c r="E640" s="5"/>
      <c r="F640" s="5"/>
      <c r="G640" s="5"/>
      <c r="H640" s="5"/>
      <c r="I640" s="5"/>
      <c r="J640" s="79"/>
      <c r="L640" s="5"/>
      <c r="M640" s="5"/>
      <c r="N640" s="5"/>
      <c r="O640" s="5"/>
      <c r="P640" s="5"/>
      <c r="Q640" s="5"/>
      <c r="R640" s="5"/>
      <c r="S640" s="5"/>
    </row>
    <row r="641" spans="2:19" ht="30" customHeight="1" x14ac:dyDescent="0.25">
      <c r="B641" s="5"/>
      <c r="C641" s="5"/>
      <c r="D641" s="5"/>
      <c r="E641" s="5"/>
      <c r="F641" s="5"/>
      <c r="G641" s="5"/>
      <c r="H641" s="5"/>
      <c r="I641" s="5"/>
      <c r="J641" s="79"/>
      <c r="L641" s="5"/>
      <c r="M641" s="5"/>
      <c r="N641" s="5"/>
      <c r="O641" s="5"/>
      <c r="P641" s="5"/>
      <c r="Q641" s="5"/>
      <c r="R641" s="5"/>
      <c r="S641" s="5"/>
    </row>
    <row r="642" spans="2:19" ht="30" customHeight="1" x14ac:dyDescent="0.25">
      <c r="B642" s="5"/>
      <c r="C642" s="5"/>
      <c r="D642" s="5"/>
      <c r="E642" s="5"/>
      <c r="F642" s="5"/>
      <c r="G642" s="5"/>
      <c r="H642" s="5"/>
      <c r="I642" s="5"/>
      <c r="J642" s="79"/>
      <c r="L642" s="5"/>
      <c r="M642" s="5"/>
      <c r="N642" s="5"/>
      <c r="O642" s="5"/>
      <c r="P642" s="5"/>
      <c r="Q642" s="5"/>
      <c r="R642" s="5"/>
      <c r="S642" s="5"/>
    </row>
    <row r="643" spans="2:19" ht="30" customHeight="1" x14ac:dyDescent="0.25">
      <c r="B643" s="5"/>
      <c r="C643" s="5"/>
      <c r="D643" s="5"/>
      <c r="E643" s="5"/>
      <c r="F643" s="5"/>
      <c r="G643" s="5"/>
      <c r="H643" s="5"/>
      <c r="I643" s="5"/>
      <c r="J643" s="79"/>
      <c r="L643" s="5"/>
      <c r="M643" s="5"/>
      <c r="N643" s="5"/>
      <c r="O643" s="5"/>
      <c r="P643" s="5"/>
      <c r="Q643" s="5"/>
      <c r="R643" s="5"/>
      <c r="S643" s="5"/>
    </row>
    <row r="644" spans="2:19" ht="30" customHeight="1" x14ac:dyDescent="0.25">
      <c r="B644" s="5"/>
      <c r="C644" s="5"/>
      <c r="D644" s="5"/>
      <c r="E644" s="5"/>
      <c r="F644" s="5"/>
      <c r="G644" s="5"/>
      <c r="H644" s="5"/>
      <c r="I644" s="5"/>
      <c r="J644" s="79"/>
      <c r="L644" s="5"/>
      <c r="M644" s="5"/>
      <c r="N644" s="5"/>
      <c r="O644" s="5"/>
      <c r="P644" s="5"/>
      <c r="Q644" s="5"/>
      <c r="R644" s="5"/>
      <c r="S644" s="5"/>
    </row>
    <row r="645" spans="2:19" ht="30" customHeight="1" x14ac:dyDescent="0.25">
      <c r="B645" s="5"/>
      <c r="C645" s="5"/>
      <c r="D645" s="5"/>
      <c r="E645" s="5"/>
      <c r="F645" s="5"/>
      <c r="G645" s="5"/>
      <c r="H645" s="5"/>
      <c r="I645" s="5"/>
      <c r="J645" s="79"/>
      <c r="L645" s="5"/>
      <c r="M645" s="5"/>
      <c r="N645" s="5"/>
      <c r="O645" s="5"/>
      <c r="P645" s="5"/>
      <c r="Q645" s="5"/>
      <c r="R645" s="5"/>
      <c r="S645" s="5"/>
    </row>
    <row r="646" spans="2:19" ht="30" customHeight="1" x14ac:dyDescent="0.25">
      <c r="B646" s="5"/>
      <c r="C646" s="5"/>
      <c r="D646" s="5"/>
      <c r="E646" s="5"/>
      <c r="F646" s="5"/>
      <c r="G646" s="5"/>
      <c r="H646" s="5"/>
      <c r="I646" s="5"/>
      <c r="J646" s="79"/>
      <c r="L646" s="5"/>
      <c r="M646" s="5"/>
      <c r="N646" s="5"/>
      <c r="O646" s="5"/>
      <c r="P646" s="5"/>
      <c r="Q646" s="5"/>
      <c r="R646" s="5"/>
      <c r="S646" s="5"/>
    </row>
    <row r="647" spans="2:19" ht="30" customHeight="1" x14ac:dyDescent="0.25">
      <c r="B647" s="5"/>
      <c r="C647" s="5"/>
      <c r="D647" s="5"/>
      <c r="E647" s="5"/>
      <c r="F647" s="5"/>
      <c r="G647" s="5"/>
      <c r="H647" s="5"/>
      <c r="I647" s="5"/>
      <c r="J647" s="79"/>
      <c r="L647" s="5"/>
      <c r="M647" s="5"/>
      <c r="N647" s="5"/>
      <c r="O647" s="5"/>
      <c r="P647" s="5"/>
      <c r="Q647" s="5"/>
      <c r="R647" s="5"/>
      <c r="S647" s="5"/>
    </row>
    <row r="648" spans="2:19" ht="30" customHeight="1" x14ac:dyDescent="0.25">
      <c r="B648" s="5"/>
      <c r="C648" s="5"/>
      <c r="D648" s="5"/>
      <c r="E648" s="5"/>
      <c r="F648" s="5"/>
      <c r="G648" s="5"/>
      <c r="H648" s="5"/>
      <c r="I648" s="5"/>
      <c r="J648" s="79"/>
      <c r="L648" s="5"/>
      <c r="M648" s="5"/>
      <c r="N648" s="5"/>
      <c r="O648" s="5"/>
      <c r="P648" s="5"/>
      <c r="Q648" s="5"/>
      <c r="R648" s="5"/>
      <c r="S648" s="5"/>
    </row>
    <row r="649" spans="2:19" ht="30" customHeight="1" x14ac:dyDescent="0.25">
      <c r="B649" s="5"/>
      <c r="C649" s="5"/>
      <c r="D649" s="5"/>
      <c r="E649" s="5"/>
      <c r="F649" s="5"/>
      <c r="G649" s="5"/>
      <c r="H649" s="5"/>
      <c r="I649" s="5"/>
      <c r="J649" s="79"/>
      <c r="L649" s="5"/>
      <c r="M649" s="5"/>
      <c r="N649" s="5"/>
      <c r="O649" s="5"/>
      <c r="P649" s="5"/>
      <c r="Q649" s="5"/>
      <c r="R649" s="5"/>
      <c r="S649" s="5"/>
    </row>
    <row r="650" spans="2:19" ht="30" customHeight="1" x14ac:dyDescent="0.25">
      <c r="B650" s="5"/>
      <c r="C650" s="5"/>
      <c r="D650" s="5"/>
      <c r="E650" s="5"/>
      <c r="F650" s="5"/>
      <c r="G650" s="5"/>
      <c r="H650" s="5"/>
      <c r="I650" s="5"/>
      <c r="J650" s="79"/>
      <c r="L650" s="5"/>
      <c r="M650" s="5"/>
      <c r="N650" s="5"/>
      <c r="O650" s="5"/>
      <c r="P650" s="5"/>
      <c r="Q650" s="5"/>
      <c r="R650" s="5"/>
      <c r="S650" s="5"/>
    </row>
    <row r="651" spans="2:19" ht="30" customHeight="1" x14ac:dyDescent="0.25">
      <c r="B651" s="5"/>
      <c r="C651" s="5"/>
      <c r="D651" s="5"/>
      <c r="E651" s="5"/>
      <c r="F651" s="5"/>
      <c r="G651" s="5"/>
      <c r="H651" s="5"/>
      <c r="I651" s="5"/>
      <c r="J651" s="79"/>
      <c r="L651" s="5"/>
      <c r="M651" s="5"/>
      <c r="N651" s="5"/>
      <c r="O651" s="5"/>
      <c r="P651" s="5"/>
      <c r="Q651" s="5"/>
      <c r="R651" s="5"/>
      <c r="S651" s="5"/>
    </row>
    <row r="652" spans="2:19" ht="30" customHeight="1" x14ac:dyDescent="0.25">
      <c r="B652" s="5"/>
      <c r="C652" s="5"/>
      <c r="D652" s="5"/>
      <c r="E652" s="5"/>
      <c r="F652" s="5"/>
      <c r="G652" s="5"/>
      <c r="H652" s="5"/>
      <c r="I652" s="5"/>
      <c r="J652" s="79"/>
      <c r="L652" s="5"/>
      <c r="M652" s="5"/>
      <c r="N652" s="5"/>
      <c r="O652" s="5"/>
      <c r="P652" s="5"/>
      <c r="Q652" s="5"/>
      <c r="R652" s="5"/>
      <c r="S652" s="5"/>
    </row>
    <row r="653" spans="2:19" ht="30" customHeight="1" x14ac:dyDescent="0.25">
      <c r="B653" s="5"/>
      <c r="C653" s="5"/>
      <c r="D653" s="5"/>
      <c r="E653" s="5"/>
      <c r="F653" s="5"/>
      <c r="G653" s="5"/>
      <c r="H653" s="5"/>
      <c r="I653" s="5"/>
      <c r="J653" s="79"/>
      <c r="L653" s="5"/>
      <c r="M653" s="5"/>
      <c r="N653" s="5"/>
      <c r="O653" s="5"/>
      <c r="P653" s="5"/>
      <c r="Q653" s="5"/>
      <c r="R653" s="5"/>
      <c r="S653" s="5"/>
    </row>
    <row r="654" spans="2:19" ht="30" customHeight="1" x14ac:dyDescent="0.25">
      <c r="B654" s="5"/>
      <c r="C654" s="5"/>
      <c r="D654" s="5"/>
      <c r="E654" s="5"/>
      <c r="F654" s="5"/>
      <c r="G654" s="5"/>
      <c r="H654" s="5"/>
      <c r="I654" s="5"/>
      <c r="J654" s="79"/>
      <c r="L654" s="5"/>
      <c r="M654" s="5"/>
      <c r="N654" s="5"/>
      <c r="O654" s="5"/>
      <c r="P654" s="5"/>
      <c r="Q654" s="5"/>
      <c r="R654" s="5"/>
      <c r="S654" s="5"/>
    </row>
    <row r="655" spans="2:19" ht="30" customHeight="1" x14ac:dyDescent="0.25">
      <c r="B655" s="5"/>
      <c r="C655" s="5"/>
      <c r="D655" s="5"/>
      <c r="E655" s="5"/>
      <c r="F655" s="5"/>
      <c r="G655" s="5"/>
      <c r="H655" s="5"/>
      <c r="I655" s="5"/>
      <c r="J655" s="79"/>
      <c r="L655" s="5"/>
      <c r="M655" s="5"/>
      <c r="N655" s="5"/>
      <c r="O655" s="5"/>
      <c r="P655" s="5"/>
      <c r="Q655" s="5"/>
      <c r="R655" s="5"/>
      <c r="S655" s="5"/>
    </row>
    <row r="656" spans="2:19" ht="30" customHeight="1" x14ac:dyDescent="0.25">
      <c r="B656" s="5"/>
      <c r="C656" s="5"/>
      <c r="D656" s="5"/>
      <c r="E656" s="5"/>
      <c r="F656" s="5"/>
      <c r="G656" s="5"/>
      <c r="H656" s="5"/>
      <c r="I656" s="5"/>
      <c r="J656" s="79"/>
      <c r="L656" s="5"/>
      <c r="M656" s="5"/>
      <c r="N656" s="5"/>
      <c r="O656" s="5"/>
      <c r="P656" s="5"/>
      <c r="Q656" s="5"/>
      <c r="R656" s="5"/>
      <c r="S656" s="5"/>
    </row>
    <row r="657" spans="2:19" ht="30" customHeight="1" x14ac:dyDescent="0.25">
      <c r="B657" s="5"/>
      <c r="C657" s="5"/>
      <c r="D657" s="5"/>
      <c r="E657" s="5"/>
      <c r="F657" s="5"/>
      <c r="G657" s="5"/>
      <c r="H657" s="5"/>
      <c r="I657" s="5"/>
      <c r="J657" s="79"/>
      <c r="L657" s="5"/>
      <c r="M657" s="5"/>
      <c r="N657" s="5"/>
      <c r="O657" s="5"/>
      <c r="P657" s="5"/>
      <c r="Q657" s="5"/>
      <c r="R657" s="5"/>
      <c r="S657" s="5"/>
    </row>
    <row r="658" spans="2:19" ht="30" customHeight="1" x14ac:dyDescent="0.25">
      <c r="B658" s="5"/>
      <c r="C658" s="5"/>
      <c r="D658" s="5"/>
      <c r="E658" s="5"/>
      <c r="F658" s="5"/>
      <c r="G658" s="5"/>
      <c r="H658" s="5"/>
      <c r="I658" s="5"/>
      <c r="J658" s="79"/>
      <c r="L658" s="5"/>
      <c r="M658" s="5"/>
      <c r="N658" s="5"/>
      <c r="O658" s="5"/>
      <c r="P658" s="5"/>
      <c r="Q658" s="5"/>
      <c r="R658" s="5"/>
      <c r="S658" s="5"/>
    </row>
    <row r="659" spans="2:19" ht="30" customHeight="1" x14ac:dyDescent="0.25">
      <c r="B659" s="5"/>
      <c r="C659" s="5"/>
      <c r="D659" s="5"/>
      <c r="E659" s="5"/>
      <c r="F659" s="5"/>
      <c r="G659" s="5"/>
      <c r="H659" s="5"/>
      <c r="I659" s="5"/>
      <c r="J659" s="79"/>
      <c r="L659" s="5"/>
      <c r="M659" s="5"/>
      <c r="N659" s="5"/>
      <c r="O659" s="5"/>
      <c r="P659" s="5"/>
      <c r="Q659" s="5"/>
      <c r="R659" s="5"/>
      <c r="S659" s="5"/>
    </row>
    <row r="660" spans="2:19" ht="30" customHeight="1" x14ac:dyDescent="0.25">
      <c r="B660" s="5"/>
      <c r="C660" s="5"/>
      <c r="D660" s="5"/>
      <c r="E660" s="5"/>
      <c r="F660" s="5"/>
      <c r="G660" s="5"/>
      <c r="H660" s="5"/>
      <c r="I660" s="5"/>
      <c r="J660" s="79"/>
      <c r="L660" s="5"/>
      <c r="M660" s="5"/>
      <c r="N660" s="5"/>
      <c r="O660" s="5"/>
      <c r="P660" s="5"/>
      <c r="Q660" s="5"/>
      <c r="R660" s="5"/>
      <c r="S660" s="5"/>
    </row>
    <row r="661" spans="2:19" ht="30" customHeight="1" x14ac:dyDescent="0.25">
      <c r="B661" s="5"/>
      <c r="C661" s="5"/>
      <c r="D661" s="5"/>
      <c r="E661" s="5"/>
      <c r="F661" s="5"/>
      <c r="G661" s="5"/>
      <c r="H661" s="5"/>
      <c r="I661" s="5"/>
      <c r="J661" s="79"/>
      <c r="L661" s="5"/>
      <c r="M661" s="5"/>
      <c r="N661" s="5"/>
      <c r="O661" s="5"/>
      <c r="P661" s="5"/>
      <c r="Q661" s="5"/>
      <c r="R661" s="5"/>
      <c r="S661" s="5"/>
    </row>
    <row r="662" spans="2:19" ht="30" customHeight="1" x14ac:dyDescent="0.25">
      <c r="B662" s="5"/>
      <c r="C662" s="5"/>
      <c r="D662" s="5"/>
      <c r="E662" s="5"/>
      <c r="F662" s="5"/>
      <c r="G662" s="5"/>
      <c r="H662" s="5"/>
      <c r="I662" s="5"/>
      <c r="J662" s="79"/>
      <c r="L662" s="5"/>
      <c r="M662" s="5"/>
      <c r="N662" s="5"/>
      <c r="O662" s="5"/>
      <c r="P662" s="5"/>
      <c r="Q662" s="5"/>
      <c r="R662" s="5"/>
      <c r="S662" s="5"/>
    </row>
    <row r="663" spans="2:19" ht="30" customHeight="1" x14ac:dyDescent="0.25">
      <c r="B663" s="5"/>
      <c r="C663" s="5"/>
      <c r="D663" s="5"/>
      <c r="E663" s="5"/>
      <c r="F663" s="5"/>
      <c r="G663" s="5"/>
      <c r="H663" s="5"/>
      <c r="I663" s="5"/>
      <c r="J663" s="79"/>
      <c r="L663" s="5"/>
      <c r="M663" s="5"/>
      <c r="N663" s="5"/>
      <c r="O663" s="5"/>
      <c r="P663" s="5"/>
      <c r="Q663" s="5"/>
      <c r="R663" s="5"/>
      <c r="S663" s="5"/>
    </row>
    <row r="664" spans="2:19" ht="30" customHeight="1" x14ac:dyDescent="0.25">
      <c r="B664" s="5"/>
      <c r="C664" s="5"/>
      <c r="D664" s="5"/>
      <c r="E664" s="5"/>
      <c r="F664" s="5"/>
      <c r="G664" s="5"/>
      <c r="H664" s="5"/>
      <c r="I664" s="5"/>
      <c r="J664" s="79"/>
      <c r="L664" s="5"/>
      <c r="M664" s="5"/>
      <c r="N664" s="5"/>
      <c r="O664" s="5"/>
      <c r="P664" s="5"/>
      <c r="Q664" s="5"/>
      <c r="R664" s="5"/>
      <c r="S664" s="5"/>
    </row>
    <row r="665" spans="2:19" ht="30" customHeight="1" x14ac:dyDescent="0.25">
      <c r="B665" s="5"/>
      <c r="C665" s="5"/>
      <c r="D665" s="5"/>
      <c r="E665" s="5"/>
      <c r="F665" s="5"/>
      <c r="G665" s="5"/>
      <c r="H665" s="5"/>
      <c r="I665" s="5"/>
      <c r="J665" s="79"/>
      <c r="L665" s="5"/>
      <c r="M665" s="5"/>
      <c r="N665" s="5"/>
      <c r="O665" s="5"/>
      <c r="P665" s="5"/>
      <c r="Q665" s="5"/>
      <c r="R665" s="5"/>
      <c r="S665" s="5"/>
    </row>
    <row r="666" spans="2:19" ht="30" customHeight="1" x14ac:dyDescent="0.25">
      <c r="B666" s="5"/>
      <c r="C666" s="5"/>
      <c r="D666" s="5"/>
      <c r="E666" s="5"/>
      <c r="F666" s="5"/>
      <c r="G666" s="5"/>
      <c r="H666" s="5"/>
      <c r="I666" s="5"/>
      <c r="J666" s="79"/>
      <c r="L666" s="5"/>
      <c r="M666" s="5"/>
      <c r="N666" s="5"/>
      <c r="O666" s="5"/>
      <c r="P666" s="5"/>
      <c r="Q666" s="5"/>
      <c r="R666" s="5"/>
      <c r="S666" s="5"/>
    </row>
    <row r="667" spans="2:19" ht="30" customHeight="1" x14ac:dyDescent="0.25">
      <c r="B667" s="5"/>
      <c r="C667" s="5"/>
      <c r="D667" s="5"/>
      <c r="E667" s="5"/>
      <c r="F667" s="5"/>
      <c r="G667" s="5"/>
      <c r="H667" s="5"/>
      <c r="I667" s="5"/>
      <c r="J667" s="79"/>
      <c r="L667" s="5"/>
      <c r="M667" s="5"/>
      <c r="N667" s="5"/>
      <c r="O667" s="5"/>
      <c r="P667" s="5"/>
      <c r="Q667" s="5"/>
      <c r="R667" s="5"/>
      <c r="S667" s="5"/>
    </row>
    <row r="668" spans="2:19" ht="30" customHeight="1" x14ac:dyDescent="0.25">
      <c r="B668" s="5"/>
      <c r="C668" s="5"/>
      <c r="D668" s="5"/>
      <c r="E668" s="5"/>
      <c r="F668" s="5"/>
      <c r="G668" s="5"/>
      <c r="H668" s="5"/>
      <c r="I668" s="5"/>
      <c r="J668" s="79"/>
      <c r="L668" s="5"/>
      <c r="M668" s="5"/>
      <c r="N668" s="5"/>
      <c r="O668" s="5"/>
      <c r="P668" s="5"/>
      <c r="Q668" s="5"/>
      <c r="R668" s="5"/>
      <c r="S668" s="5"/>
    </row>
    <row r="669" spans="2:19" ht="30" customHeight="1" x14ac:dyDescent="0.25">
      <c r="B669" s="5"/>
      <c r="C669" s="5"/>
      <c r="D669" s="5"/>
      <c r="E669" s="5"/>
      <c r="F669" s="5"/>
      <c r="G669" s="5"/>
      <c r="H669" s="5"/>
      <c r="I669" s="5"/>
      <c r="J669" s="79"/>
      <c r="L669" s="5"/>
      <c r="M669" s="5"/>
      <c r="N669" s="5"/>
      <c r="O669" s="5"/>
      <c r="P669" s="5"/>
      <c r="Q669" s="5"/>
      <c r="R669" s="5"/>
      <c r="S669" s="5"/>
    </row>
    <row r="670" spans="2:19" ht="30" customHeight="1" x14ac:dyDescent="0.25">
      <c r="B670" s="5"/>
      <c r="C670" s="5"/>
      <c r="D670" s="5"/>
      <c r="E670" s="5"/>
      <c r="F670" s="5"/>
      <c r="G670" s="5"/>
      <c r="H670" s="5"/>
      <c r="I670" s="5"/>
      <c r="J670" s="79"/>
      <c r="L670" s="5"/>
      <c r="M670" s="5"/>
      <c r="N670" s="5"/>
      <c r="O670" s="5"/>
      <c r="P670" s="5"/>
      <c r="Q670" s="5"/>
      <c r="R670" s="5"/>
      <c r="S670" s="5"/>
    </row>
    <row r="671" spans="2:19" ht="30" customHeight="1" x14ac:dyDescent="0.25">
      <c r="B671" s="5"/>
      <c r="C671" s="5"/>
      <c r="D671" s="5"/>
      <c r="E671" s="5"/>
      <c r="F671" s="5"/>
      <c r="G671" s="5"/>
      <c r="H671" s="5"/>
      <c r="I671" s="5"/>
      <c r="J671" s="79"/>
      <c r="L671" s="5"/>
      <c r="M671" s="5"/>
      <c r="N671" s="5"/>
      <c r="O671" s="5"/>
      <c r="P671" s="5"/>
      <c r="Q671" s="5"/>
      <c r="R671" s="5"/>
      <c r="S671" s="5"/>
    </row>
    <row r="672" spans="2:19" ht="30" customHeight="1" x14ac:dyDescent="0.25">
      <c r="B672" s="5"/>
      <c r="C672" s="5"/>
      <c r="D672" s="5"/>
      <c r="E672" s="5"/>
      <c r="F672" s="5"/>
      <c r="G672" s="5"/>
      <c r="H672" s="5"/>
      <c r="I672" s="5"/>
      <c r="J672" s="79"/>
      <c r="L672" s="5"/>
      <c r="M672" s="5"/>
      <c r="N672" s="5"/>
      <c r="O672" s="5"/>
      <c r="P672" s="5"/>
      <c r="Q672" s="5"/>
      <c r="R672" s="5"/>
      <c r="S672" s="5"/>
    </row>
    <row r="673" spans="2:19" ht="30" customHeight="1" x14ac:dyDescent="0.25">
      <c r="B673" s="5"/>
      <c r="C673" s="5"/>
      <c r="D673" s="5"/>
      <c r="E673" s="5"/>
      <c r="F673" s="5"/>
      <c r="G673" s="5"/>
      <c r="H673" s="5"/>
      <c r="I673" s="5"/>
      <c r="J673" s="79"/>
      <c r="L673" s="5"/>
      <c r="M673" s="5"/>
      <c r="N673" s="5"/>
      <c r="O673" s="5"/>
      <c r="P673" s="5"/>
      <c r="Q673" s="5"/>
      <c r="R673" s="5"/>
      <c r="S673" s="5"/>
    </row>
    <row r="674" spans="2:19" ht="30" customHeight="1" x14ac:dyDescent="0.25">
      <c r="B674" s="5"/>
      <c r="C674" s="5"/>
      <c r="D674" s="5"/>
      <c r="E674" s="5"/>
      <c r="F674" s="5"/>
      <c r="G674" s="5"/>
      <c r="H674" s="5"/>
      <c r="I674" s="5"/>
      <c r="J674" s="79"/>
      <c r="L674" s="5"/>
      <c r="M674" s="5"/>
      <c r="N674" s="5"/>
      <c r="O674" s="5"/>
      <c r="P674" s="5"/>
      <c r="Q674" s="5"/>
      <c r="R674" s="5"/>
      <c r="S674" s="5"/>
    </row>
    <row r="675" spans="2:19" ht="30" customHeight="1" x14ac:dyDescent="0.25">
      <c r="B675" s="5"/>
      <c r="C675" s="5"/>
      <c r="D675" s="5"/>
      <c r="E675" s="5"/>
      <c r="F675" s="5"/>
      <c r="G675" s="5"/>
      <c r="H675" s="5"/>
      <c r="I675" s="5"/>
      <c r="J675" s="79"/>
      <c r="L675" s="5"/>
      <c r="M675" s="5"/>
      <c r="N675" s="5"/>
      <c r="O675" s="5"/>
      <c r="P675" s="5"/>
      <c r="Q675" s="5"/>
      <c r="R675" s="5"/>
      <c r="S675" s="5"/>
    </row>
    <row r="676" spans="2:19" ht="30" customHeight="1" x14ac:dyDescent="0.25">
      <c r="B676" s="5"/>
      <c r="C676" s="5"/>
      <c r="D676" s="5"/>
      <c r="E676" s="5"/>
      <c r="F676" s="5"/>
      <c r="G676" s="5"/>
      <c r="H676" s="5"/>
      <c r="I676" s="5"/>
      <c r="J676" s="79"/>
      <c r="L676" s="5"/>
      <c r="M676" s="5"/>
      <c r="N676" s="5"/>
      <c r="O676" s="5"/>
      <c r="P676" s="5"/>
      <c r="Q676" s="5"/>
      <c r="R676" s="5"/>
      <c r="S676" s="5"/>
    </row>
    <row r="677" spans="2:19" ht="30" customHeight="1" x14ac:dyDescent="0.25">
      <c r="B677" s="5"/>
      <c r="C677" s="5"/>
      <c r="D677" s="5"/>
      <c r="E677" s="5"/>
      <c r="F677" s="5"/>
      <c r="G677" s="5"/>
      <c r="H677" s="5"/>
      <c r="I677" s="5"/>
      <c r="J677" s="79"/>
      <c r="L677" s="5"/>
      <c r="M677" s="5"/>
      <c r="N677" s="5"/>
      <c r="O677" s="5"/>
      <c r="P677" s="5"/>
      <c r="Q677" s="5"/>
      <c r="R677" s="5"/>
      <c r="S677" s="5"/>
    </row>
    <row r="678" spans="2:19" ht="30" customHeight="1" x14ac:dyDescent="0.25">
      <c r="B678" s="5"/>
      <c r="C678" s="5"/>
      <c r="D678" s="5"/>
      <c r="E678" s="5"/>
      <c r="F678" s="5"/>
      <c r="G678" s="5"/>
      <c r="H678" s="5"/>
      <c r="I678" s="5"/>
      <c r="J678" s="79"/>
      <c r="L678" s="5"/>
      <c r="M678" s="5"/>
      <c r="N678" s="5"/>
      <c r="O678" s="5"/>
      <c r="P678" s="5"/>
      <c r="Q678" s="5"/>
      <c r="R678" s="5"/>
      <c r="S678" s="5"/>
    </row>
    <row r="679" spans="2:19" ht="30" customHeight="1" x14ac:dyDescent="0.25">
      <c r="B679" s="5"/>
      <c r="C679" s="5"/>
      <c r="D679" s="5"/>
      <c r="E679" s="5"/>
      <c r="F679" s="5"/>
      <c r="G679" s="5"/>
      <c r="H679" s="5"/>
      <c r="I679" s="5"/>
      <c r="J679" s="79"/>
      <c r="L679" s="5"/>
      <c r="M679" s="5"/>
      <c r="N679" s="5"/>
      <c r="O679" s="5"/>
      <c r="P679" s="5"/>
      <c r="Q679" s="5"/>
      <c r="R679" s="5"/>
      <c r="S679" s="5"/>
    </row>
    <row r="680" spans="2:19" ht="30" customHeight="1" x14ac:dyDescent="0.25">
      <c r="B680" s="5"/>
      <c r="C680" s="5"/>
      <c r="D680" s="5"/>
      <c r="E680" s="5"/>
      <c r="F680" s="5"/>
      <c r="G680" s="5"/>
      <c r="H680" s="5"/>
      <c r="I680" s="5"/>
      <c r="J680" s="79"/>
      <c r="L680" s="5"/>
      <c r="M680" s="5"/>
      <c r="N680" s="5"/>
      <c r="O680" s="5"/>
      <c r="P680" s="5"/>
      <c r="Q680" s="5"/>
      <c r="R680" s="5"/>
      <c r="S680" s="5"/>
    </row>
    <row r="681" spans="2:19" ht="30" customHeight="1" x14ac:dyDescent="0.25">
      <c r="B681" s="5"/>
      <c r="C681" s="5"/>
      <c r="D681" s="5"/>
      <c r="E681" s="5"/>
      <c r="F681" s="5"/>
      <c r="G681" s="5"/>
      <c r="H681" s="5"/>
      <c r="I681" s="5"/>
      <c r="J681" s="79"/>
      <c r="L681" s="5"/>
      <c r="M681" s="5"/>
      <c r="N681" s="5"/>
      <c r="O681" s="5"/>
      <c r="P681" s="5"/>
      <c r="Q681" s="5"/>
      <c r="R681" s="5"/>
      <c r="S681" s="5"/>
    </row>
    <row r="682" spans="2:19" ht="30" customHeight="1" x14ac:dyDescent="0.25">
      <c r="B682" s="5"/>
      <c r="C682" s="5"/>
      <c r="D682" s="5"/>
      <c r="E682" s="5"/>
      <c r="F682" s="5"/>
      <c r="G682" s="5"/>
      <c r="H682" s="5"/>
      <c r="I682" s="5"/>
      <c r="J682" s="79"/>
      <c r="L682" s="5"/>
      <c r="M682" s="5"/>
      <c r="N682" s="5"/>
      <c r="O682" s="5"/>
      <c r="P682" s="5"/>
      <c r="Q682" s="5"/>
      <c r="R682" s="5"/>
      <c r="S682" s="5"/>
    </row>
    <row r="683" spans="2:19" ht="30" customHeight="1" x14ac:dyDescent="0.25">
      <c r="B683" s="5"/>
      <c r="C683" s="5"/>
      <c r="D683" s="5"/>
      <c r="E683" s="5"/>
      <c r="F683" s="5"/>
      <c r="G683" s="5"/>
      <c r="H683" s="5"/>
      <c r="I683" s="5"/>
      <c r="J683" s="79"/>
      <c r="L683" s="5"/>
      <c r="M683" s="5"/>
      <c r="N683" s="5"/>
      <c r="O683" s="5"/>
      <c r="P683" s="5"/>
      <c r="Q683" s="5"/>
      <c r="R683" s="5"/>
      <c r="S683" s="5"/>
    </row>
    <row r="684" spans="2:19" ht="30" customHeight="1" x14ac:dyDescent="0.25">
      <c r="B684" s="5"/>
      <c r="C684" s="5"/>
      <c r="D684" s="5"/>
      <c r="E684" s="5"/>
      <c r="F684" s="5"/>
      <c r="G684" s="5"/>
      <c r="H684" s="5"/>
      <c r="I684" s="5"/>
      <c r="J684" s="79"/>
      <c r="L684" s="5"/>
      <c r="M684" s="5"/>
      <c r="N684" s="5"/>
      <c r="O684" s="5"/>
      <c r="P684" s="5"/>
      <c r="Q684" s="5"/>
      <c r="R684" s="5"/>
      <c r="S684" s="5"/>
    </row>
    <row r="685" spans="2:19" ht="30" customHeight="1" x14ac:dyDescent="0.25">
      <c r="B685" s="5"/>
      <c r="C685" s="5"/>
      <c r="D685" s="5"/>
      <c r="E685" s="5"/>
      <c r="F685" s="5"/>
      <c r="G685" s="5"/>
      <c r="H685" s="5"/>
      <c r="I685" s="5"/>
      <c r="J685" s="79"/>
      <c r="L685" s="5"/>
      <c r="M685" s="5"/>
      <c r="N685" s="5"/>
      <c r="O685" s="5"/>
      <c r="P685" s="5"/>
      <c r="Q685" s="5"/>
      <c r="R685" s="5"/>
      <c r="S685" s="5"/>
    </row>
    <row r="686" spans="2:19" ht="30" customHeight="1" x14ac:dyDescent="0.25">
      <c r="B686" s="5"/>
      <c r="C686" s="5"/>
      <c r="D686" s="5"/>
      <c r="E686" s="5"/>
      <c r="F686" s="5"/>
      <c r="G686" s="5"/>
      <c r="H686" s="5"/>
      <c r="I686" s="5"/>
      <c r="J686" s="79"/>
      <c r="L686" s="5"/>
      <c r="M686" s="5"/>
      <c r="N686" s="5"/>
      <c r="O686" s="5"/>
      <c r="P686" s="5"/>
      <c r="Q686" s="5"/>
      <c r="R686" s="5"/>
      <c r="S686" s="5"/>
    </row>
    <row r="687" spans="2:19" ht="30" customHeight="1" x14ac:dyDescent="0.25">
      <c r="B687" s="5"/>
      <c r="C687" s="5"/>
      <c r="D687" s="5"/>
      <c r="E687" s="5"/>
      <c r="F687" s="5"/>
      <c r="G687" s="5"/>
      <c r="H687" s="5"/>
      <c r="I687" s="5"/>
      <c r="J687" s="79"/>
      <c r="L687" s="5"/>
      <c r="M687" s="5"/>
      <c r="N687" s="5"/>
      <c r="O687" s="5"/>
      <c r="P687" s="5"/>
      <c r="Q687" s="5"/>
      <c r="R687" s="5"/>
      <c r="S687" s="5"/>
    </row>
    <row r="688" spans="2:19" ht="30" customHeight="1" x14ac:dyDescent="0.25">
      <c r="B688" s="5"/>
      <c r="C688" s="5"/>
      <c r="D688" s="5"/>
      <c r="E688" s="5"/>
      <c r="F688" s="5"/>
      <c r="G688" s="5"/>
      <c r="H688" s="5"/>
      <c r="I688" s="5"/>
      <c r="J688" s="79"/>
      <c r="L688" s="5"/>
      <c r="M688" s="5"/>
      <c r="N688" s="5"/>
      <c r="O688" s="5"/>
      <c r="P688" s="5"/>
      <c r="Q688" s="5"/>
      <c r="R688" s="5"/>
      <c r="S688" s="5"/>
    </row>
    <row r="689" spans="2:19" ht="30" customHeight="1" x14ac:dyDescent="0.25">
      <c r="B689" s="5"/>
      <c r="C689" s="5"/>
      <c r="D689" s="5"/>
      <c r="E689" s="5"/>
      <c r="F689" s="5"/>
      <c r="G689" s="5"/>
      <c r="H689" s="5"/>
      <c r="I689" s="5"/>
      <c r="J689" s="79"/>
      <c r="L689" s="5"/>
      <c r="M689" s="5"/>
      <c r="N689" s="5"/>
      <c r="O689" s="5"/>
      <c r="P689" s="5"/>
      <c r="Q689" s="5"/>
      <c r="R689" s="5"/>
      <c r="S689" s="5"/>
    </row>
    <row r="690" spans="2:19" ht="30" customHeight="1" x14ac:dyDescent="0.25">
      <c r="B690" s="5"/>
      <c r="C690" s="5"/>
      <c r="D690" s="5"/>
      <c r="E690" s="5"/>
      <c r="F690" s="5"/>
      <c r="G690" s="5"/>
      <c r="H690" s="5"/>
      <c r="I690" s="5"/>
      <c r="J690" s="79"/>
      <c r="L690" s="5"/>
      <c r="M690" s="5"/>
      <c r="N690" s="5"/>
      <c r="O690" s="5"/>
      <c r="P690" s="5"/>
      <c r="Q690" s="5"/>
      <c r="R690" s="5"/>
      <c r="S690" s="5"/>
    </row>
    <row r="691" spans="2:19" ht="30" customHeight="1" x14ac:dyDescent="0.25">
      <c r="B691" s="5"/>
      <c r="C691" s="5"/>
      <c r="D691" s="5"/>
      <c r="E691" s="5"/>
      <c r="F691" s="5"/>
      <c r="G691" s="5"/>
      <c r="H691" s="5"/>
      <c r="I691" s="5"/>
      <c r="J691" s="79"/>
      <c r="L691" s="5"/>
      <c r="M691" s="5"/>
      <c r="N691" s="5"/>
      <c r="O691" s="5"/>
      <c r="P691" s="5"/>
      <c r="Q691" s="5"/>
      <c r="R691" s="5"/>
      <c r="S691" s="5"/>
    </row>
    <row r="692" spans="2:19" ht="30" customHeight="1" x14ac:dyDescent="0.25">
      <c r="B692" s="5"/>
      <c r="C692" s="5"/>
      <c r="D692" s="5"/>
      <c r="E692" s="5"/>
      <c r="F692" s="5"/>
      <c r="G692" s="5"/>
      <c r="H692" s="5"/>
      <c r="I692" s="5"/>
      <c r="J692" s="79"/>
      <c r="L692" s="5"/>
      <c r="M692" s="5"/>
      <c r="N692" s="5"/>
      <c r="O692" s="5"/>
      <c r="P692" s="5"/>
      <c r="Q692" s="5"/>
      <c r="R692" s="5"/>
      <c r="S692" s="5"/>
    </row>
    <row r="693" spans="2:19" ht="30" customHeight="1" x14ac:dyDescent="0.25">
      <c r="B693" s="5"/>
      <c r="C693" s="5"/>
      <c r="D693" s="5"/>
      <c r="E693" s="5"/>
      <c r="F693" s="5"/>
      <c r="G693" s="5"/>
      <c r="H693" s="5"/>
      <c r="I693" s="5"/>
      <c r="J693" s="79"/>
      <c r="L693" s="5"/>
      <c r="M693" s="5"/>
      <c r="N693" s="5"/>
      <c r="O693" s="5"/>
      <c r="P693" s="5"/>
      <c r="Q693" s="5"/>
      <c r="R693" s="5"/>
      <c r="S693" s="5"/>
    </row>
    <row r="694" spans="2:19" ht="30" customHeight="1" x14ac:dyDescent="0.25">
      <c r="B694" s="5"/>
      <c r="C694" s="5"/>
      <c r="D694" s="5"/>
      <c r="E694" s="5"/>
      <c r="F694" s="5"/>
      <c r="G694" s="5"/>
      <c r="H694" s="5"/>
      <c r="I694" s="5"/>
      <c r="J694" s="79"/>
      <c r="L694" s="5"/>
      <c r="M694" s="5"/>
      <c r="N694" s="5"/>
      <c r="O694" s="5"/>
      <c r="P694" s="5"/>
      <c r="Q694" s="5"/>
      <c r="R694" s="5"/>
      <c r="S694" s="5"/>
    </row>
    <row r="695" spans="2:19" ht="30" customHeight="1" x14ac:dyDescent="0.25">
      <c r="B695" s="5"/>
      <c r="C695" s="5"/>
      <c r="D695" s="5"/>
      <c r="E695" s="5"/>
      <c r="F695" s="5"/>
      <c r="G695" s="5"/>
      <c r="H695" s="5"/>
      <c r="I695" s="5"/>
      <c r="J695" s="79"/>
      <c r="L695" s="5"/>
      <c r="M695" s="5"/>
      <c r="N695" s="5"/>
      <c r="O695" s="5"/>
      <c r="P695" s="5"/>
      <c r="Q695" s="5"/>
      <c r="R695" s="5"/>
      <c r="S695" s="5"/>
    </row>
    <row r="696" spans="2:19" ht="30" customHeight="1" x14ac:dyDescent="0.25">
      <c r="B696" s="5"/>
      <c r="C696" s="5"/>
      <c r="D696" s="5"/>
      <c r="E696" s="5"/>
      <c r="F696" s="5"/>
      <c r="G696" s="5"/>
      <c r="H696" s="5"/>
      <c r="I696" s="5"/>
      <c r="J696" s="79"/>
      <c r="L696" s="5"/>
      <c r="M696" s="5"/>
      <c r="N696" s="5"/>
      <c r="O696" s="5"/>
      <c r="P696" s="5"/>
      <c r="Q696" s="5"/>
      <c r="R696" s="5"/>
      <c r="S696" s="5"/>
    </row>
    <row r="697" spans="2:19" ht="30" customHeight="1" x14ac:dyDescent="0.25">
      <c r="B697" s="5"/>
      <c r="C697" s="5"/>
      <c r="D697" s="5"/>
      <c r="E697" s="5"/>
      <c r="F697" s="5"/>
      <c r="G697" s="5"/>
      <c r="H697" s="5"/>
      <c r="I697" s="5"/>
      <c r="J697" s="79"/>
      <c r="L697" s="5"/>
      <c r="M697" s="5"/>
      <c r="N697" s="5"/>
      <c r="O697" s="5"/>
      <c r="P697" s="5"/>
      <c r="Q697" s="5"/>
      <c r="R697" s="5"/>
      <c r="S697" s="5"/>
    </row>
    <row r="698" spans="2:19" ht="30" customHeight="1" x14ac:dyDescent="0.25">
      <c r="B698" s="5"/>
      <c r="C698" s="5"/>
      <c r="D698" s="5"/>
      <c r="E698" s="5"/>
      <c r="F698" s="5"/>
      <c r="G698" s="5"/>
      <c r="H698" s="5"/>
      <c r="I698" s="5"/>
      <c r="J698" s="79"/>
      <c r="L698" s="5"/>
      <c r="M698" s="5"/>
      <c r="N698" s="5"/>
      <c r="O698" s="5"/>
      <c r="P698" s="5"/>
      <c r="Q698" s="5"/>
      <c r="R698" s="5"/>
      <c r="S698" s="5"/>
    </row>
    <row r="699" spans="2:19" ht="30" customHeight="1" x14ac:dyDescent="0.25">
      <c r="B699" s="5"/>
      <c r="C699" s="5"/>
      <c r="D699" s="5"/>
      <c r="E699" s="5"/>
      <c r="F699" s="5"/>
      <c r="G699" s="5"/>
      <c r="H699" s="5"/>
      <c r="I699" s="5"/>
      <c r="J699" s="79"/>
      <c r="L699" s="5"/>
      <c r="M699" s="5"/>
      <c r="N699" s="5"/>
      <c r="O699" s="5"/>
      <c r="P699" s="5"/>
      <c r="Q699" s="5"/>
      <c r="R699" s="5"/>
      <c r="S699" s="5"/>
    </row>
    <row r="700" spans="2:19" ht="30" customHeight="1" x14ac:dyDescent="0.25">
      <c r="B700" s="5"/>
      <c r="C700" s="5"/>
      <c r="D700" s="5"/>
      <c r="E700" s="5"/>
      <c r="F700" s="5"/>
      <c r="G700" s="5"/>
      <c r="H700" s="5"/>
      <c r="I700" s="5"/>
      <c r="J700" s="79"/>
      <c r="L700" s="5"/>
      <c r="M700" s="5"/>
      <c r="N700" s="5"/>
      <c r="O700" s="5"/>
      <c r="P700" s="5"/>
      <c r="Q700" s="5"/>
      <c r="R700" s="5"/>
      <c r="S700" s="5"/>
    </row>
    <row r="701" spans="2:19" ht="30" customHeight="1" x14ac:dyDescent="0.25">
      <c r="B701" s="5"/>
      <c r="C701" s="5"/>
      <c r="D701" s="5"/>
      <c r="E701" s="5"/>
      <c r="F701" s="5"/>
      <c r="G701" s="5"/>
      <c r="H701" s="5"/>
      <c r="I701" s="5"/>
      <c r="J701" s="79"/>
      <c r="L701" s="5"/>
      <c r="M701" s="5"/>
      <c r="N701" s="5"/>
      <c r="O701" s="5"/>
      <c r="P701" s="5"/>
      <c r="Q701" s="5"/>
      <c r="R701" s="5"/>
      <c r="S701" s="5"/>
    </row>
    <row r="702" spans="2:19" ht="30" customHeight="1" x14ac:dyDescent="0.25">
      <c r="B702" s="5"/>
      <c r="C702" s="5"/>
      <c r="D702" s="5"/>
      <c r="E702" s="5"/>
      <c r="F702" s="5"/>
      <c r="G702" s="5"/>
      <c r="H702" s="5"/>
      <c r="I702" s="5"/>
      <c r="J702" s="79"/>
      <c r="L702" s="5"/>
      <c r="M702" s="5"/>
      <c r="N702" s="5"/>
      <c r="O702" s="5"/>
      <c r="P702" s="5"/>
      <c r="Q702" s="5"/>
      <c r="R702" s="5"/>
      <c r="S702" s="5"/>
    </row>
    <row r="703" spans="2:19" ht="30" customHeight="1" x14ac:dyDescent="0.25">
      <c r="B703" s="5"/>
      <c r="C703" s="5"/>
      <c r="D703" s="5"/>
      <c r="E703" s="5"/>
      <c r="F703" s="5"/>
      <c r="G703" s="5"/>
      <c r="H703" s="5"/>
      <c r="I703" s="5"/>
      <c r="J703" s="79"/>
      <c r="L703" s="5"/>
      <c r="M703" s="5"/>
      <c r="N703" s="5"/>
      <c r="O703" s="5"/>
      <c r="P703" s="5"/>
      <c r="Q703" s="5"/>
      <c r="R703" s="5"/>
      <c r="S703" s="5"/>
    </row>
    <row r="704" spans="2:19" ht="30" customHeight="1" x14ac:dyDescent="0.25">
      <c r="B704" s="5"/>
      <c r="C704" s="5"/>
      <c r="D704" s="5"/>
      <c r="E704" s="5"/>
      <c r="F704" s="5"/>
      <c r="G704" s="5"/>
      <c r="H704" s="5"/>
      <c r="I704" s="5"/>
      <c r="J704" s="79"/>
      <c r="L704" s="5"/>
      <c r="M704" s="5"/>
      <c r="N704" s="5"/>
      <c r="O704" s="5"/>
      <c r="P704" s="5"/>
      <c r="Q704" s="5"/>
      <c r="R704" s="5"/>
      <c r="S704" s="5"/>
    </row>
    <row r="705" spans="2:19" ht="30" customHeight="1" x14ac:dyDescent="0.25">
      <c r="B705" s="5"/>
      <c r="C705" s="5"/>
      <c r="D705" s="5"/>
      <c r="E705" s="5"/>
      <c r="F705" s="5"/>
      <c r="G705" s="5"/>
      <c r="H705" s="5"/>
      <c r="I705" s="5"/>
      <c r="J705" s="79"/>
      <c r="L705" s="5"/>
      <c r="M705" s="5"/>
      <c r="N705" s="5"/>
      <c r="O705" s="5"/>
      <c r="P705" s="5"/>
      <c r="Q705" s="5"/>
      <c r="R705" s="5"/>
      <c r="S705" s="5"/>
    </row>
    <row r="706" spans="2:19" ht="30" customHeight="1" x14ac:dyDescent="0.25">
      <c r="B706" s="5"/>
      <c r="C706" s="5"/>
      <c r="D706" s="5"/>
      <c r="E706" s="5"/>
      <c r="F706" s="5"/>
      <c r="G706" s="5"/>
      <c r="H706" s="5"/>
      <c r="I706" s="5"/>
      <c r="J706" s="79"/>
      <c r="L706" s="5"/>
      <c r="M706" s="5"/>
      <c r="N706" s="5"/>
      <c r="O706" s="5"/>
      <c r="P706" s="5"/>
      <c r="Q706" s="5"/>
      <c r="R706" s="5"/>
      <c r="S706" s="5"/>
    </row>
    <row r="707" spans="2:19" ht="30" customHeight="1" x14ac:dyDescent="0.25">
      <c r="B707" s="5"/>
      <c r="C707" s="5"/>
      <c r="D707" s="5"/>
      <c r="E707" s="5"/>
      <c r="F707" s="5"/>
      <c r="G707" s="5"/>
      <c r="H707" s="5"/>
      <c r="I707" s="5"/>
      <c r="J707" s="79"/>
      <c r="L707" s="5"/>
      <c r="M707" s="5"/>
      <c r="N707" s="5"/>
      <c r="O707" s="5"/>
      <c r="P707" s="5"/>
      <c r="Q707" s="5"/>
      <c r="R707" s="5"/>
      <c r="S707" s="5"/>
    </row>
    <row r="708" spans="2:19" ht="30" customHeight="1" x14ac:dyDescent="0.25">
      <c r="B708" s="5"/>
      <c r="C708" s="5"/>
      <c r="D708" s="5"/>
      <c r="E708" s="5"/>
      <c r="F708" s="5"/>
      <c r="G708" s="5"/>
      <c r="H708" s="5"/>
      <c r="I708" s="5"/>
      <c r="J708" s="79"/>
      <c r="L708" s="5"/>
      <c r="M708" s="5"/>
      <c r="N708" s="5"/>
      <c r="O708" s="5"/>
      <c r="P708" s="5"/>
      <c r="Q708" s="5"/>
      <c r="R708" s="5"/>
      <c r="S708" s="5"/>
    </row>
    <row r="709" spans="2:19" ht="30" customHeight="1" x14ac:dyDescent="0.25">
      <c r="B709" s="5"/>
      <c r="C709" s="5"/>
      <c r="D709" s="5"/>
      <c r="E709" s="5"/>
      <c r="F709" s="5"/>
      <c r="G709" s="5"/>
      <c r="H709" s="5"/>
      <c r="I709" s="5"/>
      <c r="J709" s="79"/>
      <c r="L709" s="5"/>
      <c r="M709" s="5"/>
      <c r="N709" s="5"/>
      <c r="O709" s="5"/>
      <c r="P709" s="5"/>
      <c r="Q709" s="5"/>
      <c r="R709" s="5"/>
      <c r="S709" s="5"/>
    </row>
    <row r="710" spans="2:19" ht="30" customHeight="1" x14ac:dyDescent="0.25">
      <c r="B710" s="5"/>
      <c r="C710" s="5"/>
      <c r="D710" s="5"/>
      <c r="E710" s="5"/>
      <c r="F710" s="5"/>
      <c r="G710" s="5"/>
      <c r="H710" s="5"/>
      <c r="I710" s="5"/>
      <c r="J710" s="79"/>
      <c r="L710" s="5"/>
      <c r="M710" s="5"/>
      <c r="N710" s="5"/>
      <c r="O710" s="5"/>
      <c r="P710" s="5"/>
      <c r="Q710" s="5"/>
      <c r="R710" s="5"/>
      <c r="S710" s="5"/>
    </row>
    <row r="711" spans="2:19" ht="30" customHeight="1" x14ac:dyDescent="0.25">
      <c r="B711" s="5"/>
      <c r="C711" s="5"/>
      <c r="D711" s="5"/>
      <c r="E711" s="5"/>
      <c r="F711" s="5"/>
      <c r="G711" s="5"/>
      <c r="H711" s="5"/>
      <c r="I711" s="5"/>
      <c r="J711" s="79"/>
      <c r="L711" s="5"/>
      <c r="M711" s="5"/>
      <c r="N711" s="5"/>
      <c r="O711" s="5"/>
      <c r="P711" s="5"/>
      <c r="Q711" s="5"/>
      <c r="R711" s="5"/>
      <c r="S711" s="5"/>
    </row>
    <row r="712" spans="2:19" ht="30" customHeight="1" x14ac:dyDescent="0.25">
      <c r="B712" s="5"/>
      <c r="C712" s="5"/>
      <c r="D712" s="5"/>
      <c r="E712" s="5"/>
      <c r="F712" s="5"/>
      <c r="G712" s="5"/>
      <c r="H712" s="5"/>
      <c r="I712" s="5"/>
      <c r="J712" s="79"/>
      <c r="L712" s="5"/>
      <c r="M712" s="5"/>
      <c r="N712" s="5"/>
      <c r="O712" s="5"/>
      <c r="P712" s="5"/>
      <c r="Q712" s="5"/>
      <c r="R712" s="5"/>
      <c r="S712" s="5"/>
    </row>
    <row r="713" spans="2:19" ht="30" customHeight="1" x14ac:dyDescent="0.25">
      <c r="B713" s="5"/>
      <c r="C713" s="5"/>
      <c r="D713" s="5"/>
      <c r="E713" s="5"/>
      <c r="F713" s="5"/>
      <c r="G713" s="5"/>
      <c r="H713" s="5"/>
      <c r="I713" s="5"/>
      <c r="J713" s="79"/>
      <c r="L713" s="5"/>
      <c r="M713" s="5"/>
      <c r="N713" s="5"/>
      <c r="O713" s="5"/>
      <c r="P713" s="5"/>
      <c r="Q713" s="5"/>
      <c r="R713" s="5"/>
      <c r="S713" s="5"/>
    </row>
    <row r="714" spans="2:19" ht="30" customHeight="1" x14ac:dyDescent="0.25">
      <c r="B714" s="5"/>
      <c r="C714" s="5"/>
      <c r="D714" s="5"/>
      <c r="E714" s="5"/>
      <c r="F714" s="5"/>
      <c r="G714" s="5"/>
      <c r="H714" s="5"/>
      <c r="I714" s="5"/>
      <c r="J714" s="79"/>
      <c r="L714" s="5"/>
      <c r="M714" s="5"/>
      <c r="N714" s="5"/>
      <c r="O714" s="5"/>
      <c r="P714" s="5"/>
      <c r="Q714" s="5"/>
      <c r="R714" s="5"/>
      <c r="S714" s="5"/>
    </row>
    <row r="715" spans="2:19" ht="30" customHeight="1" x14ac:dyDescent="0.25">
      <c r="B715" s="5"/>
      <c r="C715" s="5"/>
      <c r="D715" s="5"/>
      <c r="E715" s="5"/>
      <c r="F715" s="5"/>
      <c r="G715" s="5"/>
      <c r="H715" s="5"/>
      <c r="I715" s="5"/>
      <c r="J715" s="79"/>
      <c r="L715" s="5"/>
      <c r="M715" s="5"/>
      <c r="N715" s="5"/>
      <c r="O715" s="5"/>
      <c r="P715" s="5"/>
      <c r="Q715" s="5"/>
      <c r="R715" s="5"/>
      <c r="S715" s="5"/>
    </row>
    <row r="716" spans="2:19" ht="30" customHeight="1" x14ac:dyDescent="0.25">
      <c r="B716" s="5"/>
      <c r="C716" s="5"/>
      <c r="D716" s="5"/>
      <c r="E716" s="5"/>
      <c r="F716" s="5"/>
      <c r="G716" s="5"/>
      <c r="H716" s="5"/>
      <c r="I716" s="5"/>
      <c r="J716" s="79"/>
      <c r="L716" s="5"/>
      <c r="M716" s="5"/>
      <c r="N716" s="5"/>
      <c r="O716" s="5"/>
      <c r="P716" s="5"/>
      <c r="Q716" s="5"/>
      <c r="R716" s="5"/>
      <c r="S716" s="5"/>
    </row>
    <row r="717" spans="2:19" ht="30" customHeight="1" x14ac:dyDescent="0.25">
      <c r="B717" s="5"/>
      <c r="C717" s="5"/>
      <c r="D717" s="5"/>
      <c r="E717" s="5"/>
      <c r="F717" s="5"/>
      <c r="G717" s="5"/>
      <c r="H717" s="5"/>
      <c r="I717" s="5"/>
      <c r="J717" s="79"/>
      <c r="L717" s="5"/>
      <c r="M717" s="5"/>
      <c r="N717" s="5"/>
      <c r="O717" s="5"/>
      <c r="P717" s="5"/>
      <c r="Q717" s="5"/>
      <c r="R717" s="5"/>
      <c r="S717" s="5"/>
    </row>
    <row r="718" spans="2:19" ht="30" customHeight="1" x14ac:dyDescent="0.25">
      <c r="B718" s="5"/>
      <c r="C718" s="5"/>
      <c r="D718" s="5"/>
      <c r="E718" s="5"/>
      <c r="F718" s="5"/>
      <c r="G718" s="5"/>
      <c r="H718" s="5"/>
      <c r="I718" s="5"/>
      <c r="J718" s="79"/>
      <c r="L718" s="5"/>
      <c r="M718" s="5"/>
      <c r="N718" s="5"/>
      <c r="O718" s="5"/>
      <c r="P718" s="5"/>
      <c r="Q718" s="5"/>
      <c r="R718" s="5"/>
      <c r="S718" s="5"/>
    </row>
    <row r="719" spans="2:19" ht="30" customHeight="1" x14ac:dyDescent="0.25">
      <c r="B719" s="5"/>
      <c r="C719" s="5"/>
      <c r="D719" s="5"/>
      <c r="E719" s="5"/>
      <c r="F719" s="5"/>
      <c r="G719" s="5"/>
      <c r="H719" s="5"/>
      <c r="I719" s="5"/>
      <c r="J719" s="79"/>
      <c r="L719" s="5"/>
      <c r="M719" s="5"/>
      <c r="N719" s="5"/>
      <c r="O719" s="5"/>
      <c r="P719" s="5"/>
      <c r="Q719" s="5"/>
      <c r="R719" s="5"/>
      <c r="S719" s="5"/>
    </row>
    <row r="720" spans="2:19" ht="30" customHeight="1" x14ac:dyDescent="0.25">
      <c r="B720" s="5"/>
      <c r="C720" s="5"/>
      <c r="D720" s="5"/>
      <c r="E720" s="5"/>
      <c r="F720" s="5"/>
      <c r="G720" s="5"/>
      <c r="H720" s="5"/>
      <c r="I720" s="5"/>
      <c r="J720" s="79"/>
      <c r="L720" s="5"/>
      <c r="M720" s="5"/>
      <c r="N720" s="5"/>
      <c r="O720" s="5"/>
      <c r="P720" s="5"/>
      <c r="Q720" s="5"/>
      <c r="R720" s="5"/>
      <c r="S720" s="5"/>
    </row>
    <row r="721" spans="2:19" ht="30" customHeight="1" x14ac:dyDescent="0.25">
      <c r="B721" s="5"/>
      <c r="C721" s="5"/>
      <c r="D721" s="5"/>
      <c r="E721" s="5"/>
      <c r="F721" s="5"/>
      <c r="G721" s="5"/>
      <c r="H721" s="5"/>
      <c r="I721" s="5"/>
      <c r="J721" s="79"/>
      <c r="L721" s="5"/>
      <c r="M721" s="5"/>
      <c r="N721" s="5"/>
      <c r="O721" s="5"/>
      <c r="P721" s="5"/>
      <c r="Q721" s="5"/>
      <c r="R721" s="5"/>
      <c r="S721" s="5"/>
    </row>
    <row r="722" spans="2:19" ht="30" customHeight="1" x14ac:dyDescent="0.25">
      <c r="B722" s="5"/>
      <c r="C722" s="5"/>
      <c r="D722" s="5"/>
      <c r="E722" s="5"/>
      <c r="F722" s="5"/>
      <c r="G722" s="5"/>
      <c r="H722" s="5"/>
      <c r="I722" s="5"/>
      <c r="J722" s="79"/>
      <c r="L722" s="5"/>
      <c r="M722" s="5"/>
      <c r="N722" s="5"/>
      <c r="O722" s="5"/>
      <c r="P722" s="5"/>
      <c r="Q722" s="5"/>
      <c r="R722" s="5"/>
      <c r="S722" s="5"/>
    </row>
    <row r="723" spans="2:19" ht="30" customHeight="1" x14ac:dyDescent="0.25">
      <c r="B723" s="5"/>
      <c r="C723" s="5"/>
      <c r="D723" s="5"/>
      <c r="E723" s="5"/>
      <c r="F723" s="5"/>
      <c r="G723" s="5"/>
      <c r="H723" s="5"/>
      <c r="I723" s="5"/>
      <c r="J723" s="79"/>
      <c r="L723" s="5"/>
      <c r="M723" s="5"/>
      <c r="N723" s="5"/>
      <c r="O723" s="5"/>
      <c r="P723" s="5"/>
      <c r="Q723" s="5"/>
      <c r="R723" s="5"/>
      <c r="S723" s="5"/>
    </row>
    <row r="724" spans="2:19" ht="30" customHeight="1" x14ac:dyDescent="0.25">
      <c r="B724" s="5"/>
      <c r="C724" s="5"/>
      <c r="D724" s="5"/>
      <c r="E724" s="5"/>
      <c r="F724" s="5"/>
      <c r="G724" s="5"/>
      <c r="H724" s="5"/>
      <c r="I724" s="5"/>
      <c r="J724" s="79"/>
      <c r="L724" s="5"/>
      <c r="M724" s="5"/>
      <c r="N724" s="5"/>
      <c r="O724" s="5"/>
      <c r="P724" s="5"/>
      <c r="Q724" s="5"/>
      <c r="R724" s="5"/>
      <c r="S724" s="5"/>
    </row>
    <row r="725" spans="2:19" ht="30" customHeight="1" x14ac:dyDescent="0.25">
      <c r="B725" s="5"/>
      <c r="C725" s="5"/>
      <c r="D725" s="5"/>
      <c r="E725" s="5"/>
      <c r="F725" s="5"/>
      <c r="G725" s="5"/>
      <c r="H725" s="5"/>
      <c r="I725" s="5"/>
      <c r="J725" s="79"/>
      <c r="L725" s="5"/>
      <c r="M725" s="5"/>
      <c r="N725" s="5"/>
      <c r="O725" s="5"/>
      <c r="P725" s="5"/>
      <c r="Q725" s="5"/>
      <c r="R725" s="5"/>
      <c r="S725" s="5"/>
    </row>
    <row r="726" spans="2:19" ht="30" customHeight="1" x14ac:dyDescent="0.25">
      <c r="B726" s="5"/>
      <c r="C726" s="5"/>
      <c r="D726" s="5"/>
      <c r="E726" s="5"/>
      <c r="F726" s="5"/>
      <c r="G726" s="5"/>
      <c r="H726" s="5"/>
      <c r="I726" s="5"/>
      <c r="J726" s="79"/>
      <c r="L726" s="5"/>
      <c r="M726" s="5"/>
      <c r="N726" s="5"/>
      <c r="O726" s="5"/>
      <c r="P726" s="5"/>
      <c r="Q726" s="5"/>
      <c r="R726" s="5"/>
      <c r="S726" s="5"/>
    </row>
    <row r="727" spans="2:19" ht="30" customHeight="1" x14ac:dyDescent="0.25">
      <c r="B727" s="5"/>
      <c r="C727" s="5"/>
      <c r="D727" s="5"/>
      <c r="E727" s="5"/>
      <c r="F727" s="5"/>
      <c r="G727" s="5"/>
      <c r="H727" s="5"/>
      <c r="I727" s="5"/>
      <c r="J727" s="79"/>
      <c r="L727" s="5"/>
      <c r="M727" s="5"/>
      <c r="N727" s="5"/>
      <c r="O727" s="5"/>
      <c r="P727" s="5"/>
      <c r="Q727" s="5"/>
      <c r="R727" s="5"/>
      <c r="S727" s="5"/>
    </row>
    <row r="728" spans="2:19" ht="30" customHeight="1" x14ac:dyDescent="0.25">
      <c r="B728" s="5"/>
      <c r="C728" s="5"/>
      <c r="D728" s="5"/>
      <c r="E728" s="5"/>
      <c r="F728" s="5"/>
      <c r="G728" s="5"/>
      <c r="H728" s="5"/>
      <c r="I728" s="5"/>
      <c r="J728" s="79"/>
      <c r="L728" s="5"/>
      <c r="M728" s="5"/>
      <c r="N728" s="5"/>
      <c r="O728" s="5"/>
      <c r="P728" s="5"/>
      <c r="Q728" s="5"/>
      <c r="R728" s="5"/>
      <c r="S728" s="5"/>
    </row>
    <row r="729" spans="2:19" ht="30" customHeight="1" x14ac:dyDescent="0.25">
      <c r="B729" s="5"/>
      <c r="C729" s="5"/>
      <c r="D729" s="5"/>
      <c r="E729" s="5"/>
      <c r="F729" s="5"/>
      <c r="G729" s="5"/>
      <c r="H729" s="5"/>
      <c r="I729" s="5"/>
      <c r="J729" s="79"/>
      <c r="L729" s="5"/>
      <c r="M729" s="5"/>
      <c r="N729" s="5"/>
      <c r="O729" s="5"/>
      <c r="P729" s="5"/>
      <c r="Q729" s="5"/>
      <c r="R729" s="5"/>
      <c r="S729" s="5"/>
    </row>
    <row r="730" spans="2:19" ht="30" customHeight="1" x14ac:dyDescent="0.25">
      <c r="B730" s="5"/>
      <c r="C730" s="5"/>
      <c r="D730" s="5"/>
      <c r="E730" s="5"/>
      <c r="F730" s="5"/>
      <c r="G730" s="5"/>
      <c r="H730" s="5"/>
      <c r="I730" s="5"/>
      <c r="J730" s="79"/>
      <c r="L730" s="5"/>
      <c r="M730" s="5"/>
      <c r="N730" s="5"/>
      <c r="O730" s="5"/>
      <c r="P730" s="5"/>
      <c r="Q730" s="5"/>
      <c r="R730" s="5"/>
      <c r="S730" s="5"/>
    </row>
    <row r="731" spans="2:19" ht="30" customHeight="1" x14ac:dyDescent="0.25">
      <c r="B731" s="5"/>
      <c r="C731" s="5"/>
      <c r="D731" s="5"/>
      <c r="E731" s="5"/>
      <c r="F731" s="5"/>
      <c r="G731" s="5"/>
      <c r="H731" s="5"/>
      <c r="I731" s="5"/>
      <c r="J731" s="79"/>
      <c r="L731" s="5"/>
      <c r="M731" s="5"/>
      <c r="N731" s="5"/>
      <c r="O731" s="5"/>
      <c r="P731" s="5"/>
      <c r="Q731" s="5"/>
      <c r="R731" s="5"/>
      <c r="S731" s="5"/>
    </row>
    <row r="732" spans="2:19" ht="30" customHeight="1" x14ac:dyDescent="0.25">
      <c r="B732" s="5"/>
      <c r="C732" s="5"/>
      <c r="D732" s="5"/>
      <c r="E732" s="5"/>
      <c r="F732" s="5"/>
      <c r="G732" s="5"/>
      <c r="H732" s="5"/>
      <c r="I732" s="5"/>
      <c r="J732" s="79"/>
      <c r="L732" s="5"/>
      <c r="M732" s="5"/>
      <c r="N732" s="5"/>
      <c r="O732" s="5"/>
      <c r="P732" s="5"/>
      <c r="Q732" s="5"/>
      <c r="R732" s="5"/>
      <c r="S732" s="5"/>
    </row>
    <row r="733" spans="2:19" ht="30" customHeight="1" x14ac:dyDescent="0.25">
      <c r="B733" s="5"/>
      <c r="C733" s="5"/>
      <c r="D733" s="5"/>
      <c r="E733" s="5"/>
      <c r="F733" s="5"/>
      <c r="G733" s="5"/>
      <c r="H733" s="5"/>
      <c r="I733" s="5"/>
      <c r="J733" s="79"/>
      <c r="L733" s="5"/>
      <c r="M733" s="5"/>
      <c r="N733" s="5"/>
      <c r="O733" s="5"/>
      <c r="P733" s="5"/>
      <c r="Q733" s="5"/>
      <c r="R733" s="5"/>
      <c r="S733" s="5"/>
    </row>
    <row r="734" spans="2:19" ht="30" customHeight="1" x14ac:dyDescent="0.25">
      <c r="B734" s="5"/>
      <c r="C734" s="5"/>
      <c r="D734" s="5"/>
      <c r="E734" s="5"/>
      <c r="F734" s="5"/>
      <c r="G734" s="5"/>
      <c r="H734" s="5"/>
      <c r="I734" s="5"/>
      <c r="J734" s="79"/>
      <c r="L734" s="5"/>
      <c r="M734" s="5"/>
      <c r="N734" s="5"/>
      <c r="O734" s="5"/>
      <c r="P734" s="5"/>
      <c r="Q734" s="5"/>
      <c r="R734" s="5"/>
      <c r="S734" s="5"/>
    </row>
    <row r="735" spans="2:19" ht="30" customHeight="1" x14ac:dyDescent="0.25">
      <c r="B735" s="5"/>
      <c r="C735" s="5"/>
      <c r="D735" s="5"/>
      <c r="E735" s="5"/>
      <c r="F735" s="5"/>
      <c r="G735" s="5"/>
      <c r="H735" s="5"/>
      <c r="I735" s="5"/>
      <c r="J735" s="79"/>
      <c r="L735" s="5"/>
      <c r="M735" s="5"/>
      <c r="N735" s="5"/>
      <c r="O735" s="5"/>
      <c r="P735" s="5"/>
      <c r="Q735" s="5"/>
      <c r="R735" s="5"/>
      <c r="S735" s="5"/>
    </row>
    <row r="736" spans="2:19" ht="30" customHeight="1" x14ac:dyDescent="0.25">
      <c r="B736" s="5"/>
      <c r="C736" s="5"/>
      <c r="D736" s="5"/>
      <c r="E736" s="5"/>
      <c r="F736" s="5"/>
      <c r="G736" s="5"/>
      <c r="H736" s="5"/>
      <c r="I736" s="5"/>
      <c r="J736" s="79"/>
      <c r="L736" s="5"/>
      <c r="M736" s="5"/>
      <c r="N736" s="5"/>
      <c r="O736" s="5"/>
      <c r="P736" s="5"/>
      <c r="Q736" s="5"/>
      <c r="R736" s="5"/>
      <c r="S736" s="5"/>
    </row>
    <row r="737" spans="2:19" ht="30" customHeight="1" x14ac:dyDescent="0.25">
      <c r="B737" s="5"/>
      <c r="C737" s="5"/>
      <c r="D737" s="5"/>
      <c r="E737" s="5"/>
      <c r="F737" s="5"/>
      <c r="G737" s="5"/>
      <c r="H737" s="5"/>
      <c r="I737" s="5"/>
      <c r="J737" s="79"/>
      <c r="L737" s="5"/>
      <c r="M737" s="5"/>
      <c r="N737" s="5"/>
      <c r="O737" s="5"/>
      <c r="P737" s="5"/>
      <c r="Q737" s="5"/>
      <c r="R737" s="5"/>
      <c r="S737" s="5"/>
    </row>
    <row r="738" spans="2:19" ht="30" customHeight="1" x14ac:dyDescent="0.25">
      <c r="B738" s="5"/>
      <c r="C738" s="5"/>
      <c r="D738" s="5"/>
      <c r="E738" s="5"/>
      <c r="F738" s="5"/>
      <c r="G738" s="5"/>
      <c r="H738" s="5"/>
      <c r="I738" s="5"/>
      <c r="J738" s="79"/>
      <c r="L738" s="5"/>
      <c r="M738" s="5"/>
      <c r="N738" s="5"/>
      <c r="O738" s="5"/>
      <c r="P738" s="5"/>
      <c r="Q738" s="5"/>
      <c r="R738" s="5"/>
      <c r="S738" s="5"/>
    </row>
    <row r="739" spans="2:19" ht="30" customHeight="1" x14ac:dyDescent="0.25">
      <c r="B739" s="5"/>
      <c r="C739" s="5"/>
      <c r="D739" s="5"/>
      <c r="E739" s="5"/>
      <c r="F739" s="5"/>
      <c r="G739" s="5"/>
      <c r="H739" s="5"/>
      <c r="I739" s="5"/>
      <c r="J739" s="79"/>
      <c r="L739" s="5"/>
      <c r="M739" s="5"/>
      <c r="N739" s="5"/>
      <c r="O739" s="5"/>
      <c r="P739" s="5"/>
      <c r="Q739" s="5"/>
      <c r="R739" s="5"/>
      <c r="S739" s="5"/>
    </row>
    <row r="740" spans="2:19" ht="30" customHeight="1" x14ac:dyDescent="0.25">
      <c r="B740" s="5"/>
      <c r="C740" s="5"/>
      <c r="D740" s="5"/>
      <c r="E740" s="5"/>
      <c r="F740" s="5"/>
      <c r="G740" s="5"/>
      <c r="H740" s="5"/>
      <c r="I740" s="5"/>
      <c r="J740" s="79"/>
      <c r="L740" s="5"/>
      <c r="M740" s="5"/>
      <c r="N740" s="5"/>
      <c r="O740" s="5"/>
      <c r="P740" s="5"/>
      <c r="Q740" s="5"/>
      <c r="R740" s="5"/>
      <c r="S740" s="5"/>
    </row>
    <row r="741" spans="2:19" ht="30" customHeight="1" x14ac:dyDescent="0.25">
      <c r="B741" s="5"/>
      <c r="C741" s="5"/>
      <c r="D741" s="5"/>
      <c r="E741" s="5"/>
      <c r="F741" s="5"/>
      <c r="G741" s="5"/>
      <c r="H741" s="5"/>
      <c r="I741" s="5"/>
      <c r="J741" s="79"/>
      <c r="L741" s="5"/>
      <c r="M741" s="5"/>
      <c r="N741" s="5"/>
      <c r="O741" s="5"/>
      <c r="P741" s="5"/>
      <c r="Q741" s="5"/>
      <c r="R741" s="5"/>
      <c r="S741" s="5"/>
    </row>
    <row r="742" spans="2:19" ht="30" customHeight="1" x14ac:dyDescent="0.25">
      <c r="B742" s="5"/>
      <c r="C742" s="5"/>
      <c r="D742" s="5"/>
      <c r="E742" s="5"/>
      <c r="F742" s="5"/>
      <c r="G742" s="5"/>
      <c r="H742" s="5"/>
      <c r="I742" s="5"/>
      <c r="J742" s="79"/>
      <c r="L742" s="5"/>
      <c r="M742" s="5"/>
      <c r="N742" s="5"/>
      <c r="O742" s="5"/>
      <c r="P742" s="5"/>
      <c r="Q742" s="5"/>
      <c r="R742" s="5"/>
      <c r="S742" s="5"/>
    </row>
    <row r="743" spans="2:19" ht="30" customHeight="1" x14ac:dyDescent="0.25">
      <c r="B743" s="5"/>
      <c r="C743" s="5"/>
      <c r="D743" s="5"/>
      <c r="E743" s="5"/>
      <c r="F743" s="5"/>
      <c r="G743" s="5"/>
      <c r="H743" s="5"/>
      <c r="I743" s="5"/>
      <c r="J743" s="79"/>
      <c r="L743" s="5"/>
      <c r="M743" s="5"/>
      <c r="N743" s="5"/>
      <c r="O743" s="5"/>
      <c r="P743" s="5"/>
      <c r="Q743" s="5"/>
      <c r="R743" s="5"/>
      <c r="S743" s="5"/>
    </row>
    <row r="744" spans="2:19" ht="30" customHeight="1" x14ac:dyDescent="0.25">
      <c r="B744" s="5"/>
      <c r="C744" s="5"/>
      <c r="D744" s="5"/>
      <c r="E744" s="5"/>
      <c r="F744" s="5"/>
      <c r="G744" s="5"/>
      <c r="H744" s="5"/>
      <c r="I744" s="5"/>
      <c r="J744" s="79"/>
      <c r="L744" s="5"/>
      <c r="M744" s="5"/>
      <c r="N744" s="5"/>
      <c r="O744" s="5"/>
      <c r="P744" s="5"/>
      <c r="Q744" s="5"/>
      <c r="R744" s="5"/>
      <c r="S744" s="5"/>
    </row>
    <row r="745" spans="2:19" ht="30" customHeight="1" x14ac:dyDescent="0.25">
      <c r="B745" s="5"/>
      <c r="C745" s="5"/>
      <c r="D745" s="5"/>
      <c r="E745" s="5"/>
      <c r="F745" s="5"/>
      <c r="G745" s="5"/>
      <c r="H745" s="5"/>
      <c r="I745" s="5"/>
      <c r="J745" s="79"/>
      <c r="L745" s="5"/>
      <c r="M745" s="5"/>
      <c r="N745" s="5"/>
      <c r="O745" s="5"/>
      <c r="P745" s="5"/>
      <c r="Q745" s="5"/>
      <c r="R745" s="5"/>
      <c r="S745" s="5"/>
    </row>
    <row r="746" spans="2:19" ht="30" customHeight="1" x14ac:dyDescent="0.25">
      <c r="B746" s="5"/>
      <c r="C746" s="5"/>
      <c r="D746" s="5"/>
      <c r="E746" s="5"/>
      <c r="F746" s="5"/>
      <c r="G746" s="5"/>
      <c r="H746" s="5"/>
      <c r="I746" s="5"/>
      <c r="J746" s="79"/>
      <c r="L746" s="5"/>
      <c r="M746" s="5"/>
      <c r="N746" s="5"/>
      <c r="O746" s="5"/>
      <c r="P746" s="5"/>
      <c r="Q746" s="5"/>
      <c r="R746" s="5"/>
      <c r="S746" s="5"/>
    </row>
    <row r="747" spans="2:19" ht="30" customHeight="1" x14ac:dyDescent="0.25">
      <c r="B747" s="5"/>
      <c r="C747" s="5"/>
      <c r="D747" s="5"/>
      <c r="E747" s="5"/>
      <c r="F747" s="5"/>
      <c r="G747" s="5"/>
      <c r="H747" s="5"/>
      <c r="I747" s="5"/>
      <c r="J747" s="79"/>
      <c r="L747" s="5"/>
      <c r="M747" s="5"/>
      <c r="N747" s="5"/>
      <c r="O747" s="5"/>
      <c r="P747" s="5"/>
      <c r="Q747" s="5"/>
      <c r="R747" s="5"/>
      <c r="S747" s="5"/>
    </row>
    <row r="748" spans="2:19" ht="30" customHeight="1" x14ac:dyDescent="0.25">
      <c r="B748" s="5"/>
      <c r="C748" s="5"/>
      <c r="D748" s="5"/>
      <c r="E748" s="5"/>
      <c r="F748" s="5"/>
      <c r="G748" s="5"/>
      <c r="H748" s="5"/>
      <c r="I748" s="5"/>
      <c r="J748" s="79"/>
      <c r="L748" s="5"/>
      <c r="M748" s="5"/>
      <c r="N748" s="5"/>
      <c r="O748" s="5"/>
      <c r="P748" s="5"/>
      <c r="Q748" s="5"/>
      <c r="R748" s="5"/>
      <c r="S748" s="5"/>
    </row>
    <row r="749" spans="2:19" ht="30" customHeight="1" x14ac:dyDescent="0.25">
      <c r="B749" s="5"/>
      <c r="C749" s="5"/>
      <c r="D749" s="5"/>
      <c r="E749" s="5"/>
      <c r="F749" s="5"/>
      <c r="G749" s="5"/>
      <c r="H749" s="5"/>
      <c r="I749" s="5"/>
      <c r="J749" s="79"/>
      <c r="L749" s="5"/>
      <c r="M749" s="5"/>
      <c r="N749" s="5"/>
      <c r="O749" s="5"/>
      <c r="P749" s="5"/>
      <c r="Q749" s="5"/>
      <c r="R749" s="5"/>
      <c r="S749" s="5"/>
    </row>
    <row r="750" spans="2:19" ht="30" customHeight="1" x14ac:dyDescent="0.25">
      <c r="B750" s="5"/>
      <c r="C750" s="5"/>
      <c r="D750" s="5"/>
      <c r="E750" s="5"/>
      <c r="F750" s="5"/>
      <c r="G750" s="5"/>
      <c r="H750" s="5"/>
      <c r="I750" s="5"/>
      <c r="J750" s="79"/>
      <c r="L750" s="5"/>
      <c r="M750" s="5"/>
      <c r="N750" s="5"/>
      <c r="O750" s="5"/>
      <c r="P750" s="5"/>
      <c r="Q750" s="5"/>
      <c r="R750" s="5"/>
      <c r="S750" s="5"/>
    </row>
    <row r="751" spans="2:19" ht="30" customHeight="1" x14ac:dyDescent="0.25">
      <c r="B751" s="5"/>
      <c r="C751" s="5"/>
      <c r="D751" s="5"/>
      <c r="E751" s="5"/>
      <c r="F751" s="5"/>
      <c r="G751" s="5"/>
      <c r="H751" s="5"/>
      <c r="I751" s="5"/>
      <c r="J751" s="79"/>
      <c r="L751" s="5"/>
      <c r="M751" s="5"/>
      <c r="N751" s="5"/>
      <c r="O751" s="5"/>
      <c r="P751" s="5"/>
      <c r="Q751" s="5"/>
      <c r="R751" s="5"/>
      <c r="S751" s="5"/>
    </row>
    <row r="752" spans="2:19" ht="30" customHeight="1" x14ac:dyDescent="0.25">
      <c r="B752" s="5"/>
      <c r="C752" s="5"/>
      <c r="D752" s="5"/>
      <c r="E752" s="5"/>
      <c r="F752" s="5"/>
      <c r="G752" s="5"/>
      <c r="H752" s="5"/>
      <c r="I752" s="5"/>
      <c r="J752" s="79"/>
      <c r="L752" s="5"/>
      <c r="M752" s="5"/>
      <c r="N752" s="5"/>
      <c r="O752" s="5"/>
      <c r="P752" s="5"/>
      <c r="Q752" s="5"/>
      <c r="R752" s="5"/>
      <c r="S752" s="5"/>
    </row>
    <row r="753" spans="2:19" ht="30" customHeight="1" x14ac:dyDescent="0.25">
      <c r="B753" s="5"/>
      <c r="C753" s="5"/>
      <c r="D753" s="5"/>
      <c r="E753" s="5"/>
      <c r="F753" s="5"/>
      <c r="G753" s="5"/>
      <c r="H753" s="5"/>
      <c r="I753" s="5"/>
      <c r="J753" s="79"/>
      <c r="L753" s="5"/>
      <c r="M753" s="5"/>
      <c r="N753" s="5"/>
      <c r="O753" s="5"/>
      <c r="P753" s="5"/>
      <c r="Q753" s="5"/>
      <c r="R753" s="5"/>
      <c r="S753" s="5"/>
    </row>
    <row r="754" spans="2:19" ht="30" customHeight="1" x14ac:dyDescent="0.25">
      <c r="B754" s="5"/>
      <c r="C754" s="5"/>
      <c r="D754" s="5"/>
      <c r="E754" s="5"/>
      <c r="F754" s="5"/>
      <c r="G754" s="5"/>
      <c r="H754" s="5"/>
      <c r="I754" s="5"/>
      <c r="J754" s="79"/>
      <c r="L754" s="5"/>
      <c r="M754" s="5"/>
      <c r="N754" s="5"/>
      <c r="O754" s="5"/>
      <c r="P754" s="5"/>
      <c r="Q754" s="5"/>
      <c r="R754" s="5"/>
      <c r="S754" s="5"/>
    </row>
    <row r="755" spans="2:19" ht="30" customHeight="1" x14ac:dyDescent="0.25">
      <c r="B755" s="5"/>
      <c r="C755" s="5"/>
      <c r="D755" s="5"/>
      <c r="E755" s="5"/>
      <c r="F755" s="5"/>
      <c r="G755" s="5"/>
      <c r="H755" s="5"/>
      <c r="I755" s="5"/>
      <c r="J755" s="79"/>
      <c r="L755" s="5"/>
      <c r="M755" s="5"/>
      <c r="N755" s="5"/>
      <c r="O755" s="5"/>
      <c r="P755" s="5"/>
      <c r="Q755" s="5"/>
      <c r="R755" s="5"/>
      <c r="S755" s="5"/>
    </row>
    <row r="756" spans="2:19" ht="30" customHeight="1" x14ac:dyDescent="0.25">
      <c r="B756" s="5"/>
      <c r="C756" s="5"/>
      <c r="D756" s="5"/>
      <c r="E756" s="5"/>
      <c r="F756" s="5"/>
      <c r="G756" s="5"/>
      <c r="H756" s="5"/>
      <c r="I756" s="5"/>
      <c r="J756" s="79"/>
      <c r="L756" s="5"/>
      <c r="M756" s="5"/>
      <c r="N756" s="5"/>
      <c r="O756" s="5"/>
      <c r="P756" s="5"/>
      <c r="Q756" s="5"/>
      <c r="R756" s="5"/>
      <c r="S756" s="5"/>
    </row>
    <row r="757" spans="2:19" ht="30" customHeight="1" x14ac:dyDescent="0.25">
      <c r="B757" s="5"/>
      <c r="C757" s="5"/>
      <c r="D757" s="5"/>
      <c r="E757" s="5"/>
      <c r="F757" s="5"/>
      <c r="G757" s="5"/>
      <c r="H757" s="5"/>
      <c r="I757" s="5"/>
      <c r="J757" s="79"/>
      <c r="L757" s="5"/>
      <c r="M757" s="5"/>
      <c r="N757" s="5"/>
      <c r="O757" s="5"/>
      <c r="P757" s="5"/>
      <c r="Q757" s="5"/>
      <c r="R757" s="5"/>
      <c r="S757" s="5"/>
    </row>
    <row r="758" spans="2:19" ht="30" customHeight="1" x14ac:dyDescent="0.25">
      <c r="B758" s="5"/>
      <c r="C758" s="5"/>
      <c r="D758" s="5"/>
      <c r="E758" s="5"/>
      <c r="F758" s="5"/>
      <c r="G758" s="5"/>
      <c r="H758" s="5"/>
      <c r="I758" s="5"/>
      <c r="J758" s="79"/>
      <c r="L758" s="5"/>
      <c r="M758" s="5"/>
      <c r="N758" s="5"/>
      <c r="O758" s="5"/>
      <c r="P758" s="5"/>
      <c r="Q758" s="5"/>
      <c r="R758" s="5"/>
      <c r="S758" s="5"/>
    </row>
    <row r="759" spans="2:19" ht="30" customHeight="1" x14ac:dyDescent="0.25">
      <c r="B759" s="5"/>
      <c r="C759" s="5"/>
      <c r="D759" s="5"/>
      <c r="E759" s="5"/>
      <c r="F759" s="5"/>
      <c r="G759" s="5"/>
      <c r="H759" s="5"/>
      <c r="I759" s="5"/>
      <c r="J759" s="79"/>
      <c r="L759" s="5"/>
      <c r="M759" s="5"/>
      <c r="N759" s="5"/>
      <c r="O759" s="5"/>
      <c r="P759" s="5"/>
      <c r="Q759" s="5"/>
      <c r="R759" s="5"/>
      <c r="S759" s="5"/>
    </row>
    <row r="760" spans="2:19" ht="30" customHeight="1" x14ac:dyDescent="0.25">
      <c r="B760" s="5"/>
      <c r="C760" s="5"/>
      <c r="D760" s="5"/>
      <c r="E760" s="5"/>
      <c r="F760" s="5"/>
      <c r="G760" s="5"/>
      <c r="H760" s="5"/>
      <c r="I760" s="5"/>
      <c r="J760" s="79"/>
      <c r="L760" s="5"/>
      <c r="M760" s="5"/>
      <c r="N760" s="5"/>
      <c r="O760" s="5"/>
      <c r="P760" s="5"/>
      <c r="Q760" s="5"/>
      <c r="R760" s="5"/>
      <c r="S760" s="5"/>
    </row>
    <row r="761" spans="2:19" ht="30" customHeight="1" x14ac:dyDescent="0.25">
      <c r="B761" s="5"/>
      <c r="C761" s="5"/>
      <c r="D761" s="5"/>
      <c r="E761" s="5"/>
      <c r="F761" s="5"/>
      <c r="G761" s="5"/>
      <c r="H761" s="5"/>
      <c r="I761" s="5"/>
      <c r="J761" s="79"/>
      <c r="L761" s="5"/>
      <c r="M761" s="5"/>
      <c r="N761" s="5"/>
      <c r="O761" s="5"/>
      <c r="P761" s="5"/>
      <c r="Q761" s="5"/>
      <c r="R761" s="5"/>
      <c r="S761" s="5"/>
    </row>
    <row r="762" spans="2:19" ht="30" customHeight="1" x14ac:dyDescent="0.25">
      <c r="B762" s="5"/>
      <c r="C762" s="5"/>
      <c r="D762" s="5"/>
      <c r="E762" s="5"/>
      <c r="F762" s="5"/>
      <c r="G762" s="5"/>
      <c r="H762" s="5"/>
      <c r="I762" s="5"/>
      <c r="J762" s="79"/>
      <c r="L762" s="5"/>
      <c r="M762" s="5"/>
      <c r="N762" s="5"/>
      <c r="O762" s="5"/>
      <c r="P762" s="5"/>
      <c r="Q762" s="5"/>
      <c r="R762" s="5"/>
      <c r="S762" s="5"/>
    </row>
    <row r="763" spans="2:19" ht="30" customHeight="1" x14ac:dyDescent="0.25">
      <c r="B763" s="5"/>
      <c r="C763" s="5"/>
      <c r="D763" s="5"/>
      <c r="E763" s="5"/>
      <c r="F763" s="5"/>
      <c r="G763" s="5"/>
      <c r="H763" s="5"/>
      <c r="I763" s="5"/>
      <c r="J763" s="79"/>
      <c r="L763" s="5"/>
      <c r="M763" s="5"/>
      <c r="N763" s="5"/>
      <c r="O763" s="5"/>
      <c r="P763" s="5"/>
      <c r="Q763" s="5"/>
      <c r="R763" s="5"/>
      <c r="S763" s="5"/>
    </row>
    <row r="764" spans="2:19" ht="30" customHeight="1" x14ac:dyDescent="0.25">
      <c r="B764" s="5"/>
      <c r="C764" s="5"/>
      <c r="D764" s="5"/>
      <c r="E764" s="5"/>
      <c r="F764" s="5"/>
      <c r="G764" s="5"/>
      <c r="H764" s="5"/>
      <c r="I764" s="5"/>
      <c r="J764" s="79"/>
      <c r="L764" s="5"/>
      <c r="M764" s="5"/>
      <c r="N764" s="5"/>
      <c r="O764" s="5"/>
      <c r="P764" s="5"/>
      <c r="Q764" s="5"/>
      <c r="R764" s="5"/>
      <c r="S764" s="5"/>
    </row>
    <row r="765" spans="2:19" ht="30" customHeight="1" x14ac:dyDescent="0.25">
      <c r="B765" s="5"/>
      <c r="C765" s="5"/>
      <c r="D765" s="5"/>
      <c r="E765" s="5"/>
      <c r="F765" s="5"/>
      <c r="G765" s="5"/>
      <c r="H765" s="5"/>
      <c r="I765" s="5"/>
      <c r="J765" s="79"/>
      <c r="L765" s="5"/>
      <c r="M765" s="5"/>
      <c r="N765" s="5"/>
      <c r="O765" s="5"/>
      <c r="P765" s="5"/>
      <c r="Q765" s="5"/>
      <c r="R765" s="5"/>
      <c r="S765" s="5"/>
    </row>
    <row r="766" spans="2:19" ht="30" customHeight="1" x14ac:dyDescent="0.25">
      <c r="B766" s="5"/>
      <c r="C766" s="5"/>
      <c r="D766" s="5"/>
      <c r="E766" s="5"/>
      <c r="F766" s="5"/>
      <c r="G766" s="5"/>
      <c r="H766" s="5"/>
      <c r="I766" s="5"/>
      <c r="J766" s="79"/>
      <c r="L766" s="5"/>
      <c r="M766" s="5"/>
      <c r="N766" s="5"/>
      <c r="O766" s="5"/>
      <c r="P766" s="5"/>
      <c r="Q766" s="5"/>
      <c r="R766" s="5"/>
      <c r="S766" s="5"/>
    </row>
    <row r="767" spans="2:19" ht="30" customHeight="1" x14ac:dyDescent="0.25">
      <c r="B767" s="5"/>
      <c r="C767" s="5"/>
      <c r="D767" s="5"/>
      <c r="E767" s="5"/>
      <c r="F767" s="5"/>
      <c r="G767" s="5"/>
      <c r="H767" s="5"/>
      <c r="I767" s="5"/>
      <c r="J767" s="79"/>
      <c r="L767" s="5"/>
      <c r="M767" s="5"/>
      <c r="N767" s="5"/>
      <c r="O767" s="5"/>
      <c r="P767" s="5"/>
      <c r="Q767" s="5"/>
      <c r="R767" s="5"/>
      <c r="S767" s="5"/>
    </row>
    <row r="768" spans="2:19" ht="30" customHeight="1" x14ac:dyDescent="0.25">
      <c r="B768" s="5"/>
      <c r="C768" s="5"/>
      <c r="D768" s="5"/>
      <c r="E768" s="5"/>
      <c r="F768" s="5"/>
      <c r="G768" s="5"/>
      <c r="H768" s="5"/>
      <c r="I768" s="5"/>
      <c r="J768" s="79"/>
      <c r="L768" s="5"/>
      <c r="M768" s="5"/>
      <c r="N768" s="5"/>
      <c r="O768" s="5"/>
      <c r="P768" s="5"/>
      <c r="Q768" s="5"/>
      <c r="R768" s="5"/>
      <c r="S768" s="5"/>
    </row>
    <row r="769" spans="2:19" ht="30" customHeight="1" x14ac:dyDescent="0.25">
      <c r="B769" s="5"/>
      <c r="C769" s="5"/>
      <c r="D769" s="5"/>
      <c r="E769" s="5"/>
      <c r="F769" s="5"/>
      <c r="G769" s="5"/>
      <c r="H769" s="5"/>
      <c r="I769" s="5"/>
      <c r="J769" s="79"/>
      <c r="L769" s="5"/>
      <c r="M769" s="5"/>
      <c r="N769" s="5"/>
      <c r="O769" s="5"/>
      <c r="P769" s="5"/>
      <c r="Q769" s="5"/>
      <c r="R769" s="5"/>
      <c r="S769" s="5"/>
    </row>
    <row r="770" spans="2:19" ht="30" customHeight="1" x14ac:dyDescent="0.25">
      <c r="B770" s="5"/>
      <c r="C770" s="5"/>
      <c r="D770" s="5"/>
      <c r="E770" s="5"/>
      <c r="F770" s="5"/>
      <c r="G770" s="5"/>
      <c r="H770" s="5"/>
      <c r="I770" s="5"/>
      <c r="J770" s="79"/>
      <c r="L770" s="5"/>
      <c r="M770" s="5"/>
      <c r="N770" s="5"/>
      <c r="O770" s="5"/>
      <c r="P770" s="5"/>
      <c r="Q770" s="5"/>
      <c r="R770" s="5"/>
      <c r="S770" s="5"/>
    </row>
    <row r="771" spans="2:19" ht="30" customHeight="1" x14ac:dyDescent="0.25">
      <c r="B771" s="5"/>
      <c r="C771" s="5"/>
      <c r="D771" s="5"/>
      <c r="E771" s="5"/>
      <c r="F771" s="5"/>
      <c r="G771" s="5"/>
      <c r="H771" s="5"/>
      <c r="I771" s="5"/>
      <c r="J771" s="79"/>
      <c r="L771" s="5"/>
      <c r="M771" s="5"/>
      <c r="N771" s="5"/>
      <c r="O771" s="5"/>
      <c r="P771" s="5"/>
      <c r="Q771" s="5"/>
      <c r="R771" s="5"/>
      <c r="S771" s="5"/>
    </row>
    <row r="772" spans="2:19" ht="30" customHeight="1" x14ac:dyDescent="0.25">
      <c r="B772" s="5"/>
      <c r="C772" s="5"/>
      <c r="D772" s="5"/>
      <c r="E772" s="5"/>
      <c r="F772" s="5"/>
      <c r="G772" s="5"/>
      <c r="H772" s="5"/>
      <c r="I772" s="5"/>
      <c r="J772" s="79"/>
      <c r="L772" s="5"/>
      <c r="M772" s="5"/>
      <c r="N772" s="5"/>
      <c r="O772" s="5"/>
      <c r="P772" s="5"/>
      <c r="Q772" s="5"/>
      <c r="R772" s="5"/>
      <c r="S772" s="5"/>
    </row>
    <row r="773" spans="2:19" ht="30" customHeight="1" x14ac:dyDescent="0.25">
      <c r="B773" s="5"/>
      <c r="C773" s="5"/>
      <c r="D773" s="5"/>
      <c r="E773" s="5"/>
      <c r="F773" s="5"/>
      <c r="G773" s="5"/>
      <c r="H773" s="5"/>
      <c r="I773" s="5"/>
      <c r="J773" s="79"/>
      <c r="L773" s="5"/>
      <c r="M773" s="5"/>
      <c r="N773" s="5"/>
      <c r="O773" s="5"/>
      <c r="P773" s="5"/>
      <c r="Q773" s="5"/>
      <c r="R773" s="5"/>
      <c r="S773" s="5"/>
    </row>
    <row r="774" spans="2:19" ht="30" customHeight="1" x14ac:dyDescent="0.25">
      <c r="B774" s="5"/>
      <c r="C774" s="5"/>
      <c r="D774" s="5"/>
      <c r="E774" s="5"/>
      <c r="F774" s="5"/>
      <c r="G774" s="5"/>
      <c r="H774" s="5"/>
      <c r="I774" s="5"/>
      <c r="J774" s="79"/>
      <c r="L774" s="5"/>
      <c r="M774" s="5"/>
      <c r="N774" s="5"/>
      <c r="O774" s="5"/>
      <c r="P774" s="5"/>
      <c r="Q774" s="5"/>
      <c r="R774" s="5"/>
      <c r="S774" s="5"/>
    </row>
    <row r="775" spans="2:19" ht="30" customHeight="1" x14ac:dyDescent="0.25">
      <c r="B775" s="5"/>
      <c r="C775" s="5"/>
      <c r="D775" s="5"/>
      <c r="E775" s="5"/>
      <c r="F775" s="5"/>
      <c r="G775" s="5"/>
      <c r="H775" s="5"/>
      <c r="I775" s="5"/>
      <c r="J775" s="79"/>
      <c r="L775" s="5"/>
      <c r="M775" s="5"/>
      <c r="N775" s="5"/>
      <c r="O775" s="5"/>
      <c r="P775" s="5"/>
      <c r="Q775" s="5"/>
      <c r="R775" s="5"/>
      <c r="S775" s="5"/>
    </row>
    <row r="776" spans="2:19" ht="30" customHeight="1" x14ac:dyDescent="0.25">
      <c r="B776" s="5"/>
      <c r="C776" s="5"/>
      <c r="D776" s="5"/>
      <c r="E776" s="5"/>
      <c r="F776" s="5"/>
      <c r="G776" s="5"/>
      <c r="H776" s="5"/>
      <c r="I776" s="5"/>
      <c r="J776" s="79"/>
      <c r="L776" s="5"/>
      <c r="M776" s="5"/>
      <c r="N776" s="5"/>
      <c r="O776" s="5"/>
      <c r="P776" s="5"/>
      <c r="Q776" s="5"/>
      <c r="R776" s="5"/>
      <c r="S776" s="5"/>
    </row>
    <row r="777" spans="2:19" ht="30" customHeight="1" x14ac:dyDescent="0.25">
      <c r="B777" s="5"/>
      <c r="C777" s="5"/>
      <c r="D777" s="5"/>
      <c r="E777" s="5"/>
      <c r="F777" s="5"/>
      <c r="G777" s="5"/>
      <c r="H777" s="5"/>
      <c r="I777" s="5"/>
      <c r="J777" s="79"/>
      <c r="L777" s="5"/>
      <c r="M777" s="5"/>
      <c r="N777" s="5"/>
      <c r="O777" s="5"/>
      <c r="P777" s="5"/>
      <c r="Q777" s="5"/>
      <c r="R777" s="5"/>
      <c r="S777" s="5"/>
    </row>
    <row r="778" spans="2:19" ht="30" customHeight="1" x14ac:dyDescent="0.25">
      <c r="B778" s="5"/>
      <c r="C778" s="5"/>
      <c r="D778" s="5"/>
      <c r="E778" s="5"/>
      <c r="F778" s="5"/>
      <c r="G778" s="5"/>
      <c r="H778" s="5"/>
      <c r="I778" s="5"/>
      <c r="J778" s="79"/>
      <c r="L778" s="5"/>
      <c r="M778" s="5"/>
      <c r="N778" s="5"/>
      <c r="O778" s="5"/>
      <c r="P778" s="5"/>
      <c r="Q778" s="5"/>
      <c r="R778" s="5"/>
      <c r="S778" s="5"/>
    </row>
    <row r="779" spans="2:19" ht="30" customHeight="1" x14ac:dyDescent="0.25">
      <c r="B779" s="5"/>
      <c r="C779" s="5"/>
      <c r="D779" s="5"/>
      <c r="E779" s="5"/>
      <c r="F779" s="5"/>
      <c r="G779" s="5"/>
      <c r="H779" s="5"/>
      <c r="I779" s="5"/>
      <c r="J779" s="79"/>
      <c r="L779" s="5"/>
      <c r="M779" s="5"/>
      <c r="N779" s="5"/>
      <c r="O779" s="5"/>
      <c r="P779" s="5"/>
      <c r="Q779" s="5"/>
      <c r="R779" s="5"/>
      <c r="S779" s="5"/>
    </row>
    <row r="780" spans="2:19" ht="30" customHeight="1" x14ac:dyDescent="0.25">
      <c r="B780" s="5"/>
      <c r="C780" s="5"/>
      <c r="D780" s="5"/>
      <c r="E780" s="5"/>
      <c r="F780" s="5"/>
      <c r="G780" s="5"/>
      <c r="H780" s="5"/>
      <c r="I780" s="5"/>
      <c r="J780" s="79"/>
      <c r="L780" s="5"/>
      <c r="M780" s="5"/>
      <c r="N780" s="5"/>
      <c r="O780" s="5"/>
      <c r="P780" s="5"/>
      <c r="Q780" s="5"/>
      <c r="R780" s="5"/>
      <c r="S780" s="5"/>
    </row>
    <row r="781" spans="2:19" ht="30" customHeight="1" x14ac:dyDescent="0.25">
      <c r="B781" s="5"/>
      <c r="C781" s="5"/>
      <c r="D781" s="5"/>
      <c r="E781" s="5"/>
      <c r="F781" s="5"/>
      <c r="G781" s="5"/>
      <c r="H781" s="5"/>
      <c r="I781" s="5"/>
      <c r="J781" s="79"/>
      <c r="L781" s="5"/>
      <c r="M781" s="5"/>
      <c r="N781" s="5"/>
      <c r="O781" s="5"/>
      <c r="P781" s="5"/>
      <c r="Q781" s="5"/>
      <c r="R781" s="5"/>
      <c r="S781" s="5"/>
    </row>
    <row r="782" spans="2:19" ht="30" customHeight="1" x14ac:dyDescent="0.25">
      <c r="B782" s="5"/>
      <c r="C782" s="5"/>
      <c r="D782" s="5"/>
      <c r="E782" s="5"/>
      <c r="F782" s="5"/>
      <c r="G782" s="5"/>
      <c r="H782" s="5"/>
      <c r="I782" s="5"/>
      <c r="J782" s="79"/>
      <c r="L782" s="5"/>
      <c r="M782" s="5"/>
      <c r="N782" s="5"/>
      <c r="O782" s="5"/>
      <c r="P782" s="5"/>
      <c r="Q782" s="5"/>
      <c r="R782" s="5"/>
      <c r="S782" s="5"/>
    </row>
    <row r="783" spans="2:19" ht="30" customHeight="1" x14ac:dyDescent="0.25">
      <c r="B783" s="5"/>
      <c r="C783" s="5"/>
      <c r="D783" s="5"/>
      <c r="E783" s="5"/>
      <c r="F783" s="5"/>
      <c r="G783" s="5"/>
      <c r="H783" s="5"/>
      <c r="I783" s="5"/>
      <c r="J783" s="79"/>
      <c r="L783" s="5"/>
      <c r="M783" s="5"/>
      <c r="N783" s="5"/>
      <c r="O783" s="5"/>
      <c r="P783" s="5"/>
      <c r="Q783" s="5"/>
      <c r="R783" s="5"/>
      <c r="S783" s="5"/>
    </row>
    <row r="784" spans="2:19" ht="30" customHeight="1" x14ac:dyDescent="0.25">
      <c r="B784" s="5"/>
      <c r="C784" s="5"/>
      <c r="D784" s="5"/>
      <c r="E784" s="5"/>
      <c r="F784" s="5"/>
      <c r="G784" s="5"/>
      <c r="H784" s="5"/>
      <c r="I784" s="5"/>
      <c r="J784" s="79"/>
      <c r="L784" s="5"/>
      <c r="M784" s="5"/>
      <c r="N784" s="5"/>
      <c r="O784" s="5"/>
      <c r="P784" s="5"/>
      <c r="Q784" s="5"/>
      <c r="R784" s="5"/>
      <c r="S784" s="5"/>
    </row>
    <row r="785" spans="2:19" ht="30" customHeight="1" x14ac:dyDescent="0.25">
      <c r="B785" s="5"/>
      <c r="C785" s="5"/>
      <c r="D785" s="5"/>
      <c r="E785" s="5"/>
      <c r="F785" s="5"/>
      <c r="G785" s="5"/>
      <c r="H785" s="5"/>
      <c r="I785" s="5"/>
      <c r="J785" s="79"/>
      <c r="L785" s="5"/>
      <c r="M785" s="5"/>
      <c r="N785" s="5"/>
      <c r="O785" s="5"/>
      <c r="P785" s="5"/>
      <c r="Q785" s="5"/>
      <c r="R785" s="5"/>
      <c r="S785" s="5"/>
    </row>
    <row r="786" spans="2:19" ht="30" customHeight="1" x14ac:dyDescent="0.25">
      <c r="B786" s="5"/>
      <c r="C786" s="5"/>
      <c r="D786" s="5"/>
      <c r="E786" s="5"/>
      <c r="F786" s="5"/>
      <c r="G786" s="5"/>
      <c r="H786" s="5"/>
      <c r="I786" s="5"/>
      <c r="J786" s="79"/>
      <c r="L786" s="5"/>
      <c r="M786" s="5"/>
      <c r="N786" s="5"/>
      <c r="O786" s="5"/>
      <c r="P786" s="5"/>
      <c r="Q786" s="5"/>
      <c r="R786" s="5"/>
      <c r="S786" s="5"/>
    </row>
    <row r="787" spans="2:19" ht="30" customHeight="1" x14ac:dyDescent="0.25">
      <c r="B787" s="5"/>
      <c r="C787" s="5"/>
      <c r="D787" s="5"/>
      <c r="E787" s="5"/>
      <c r="F787" s="5"/>
      <c r="G787" s="5"/>
      <c r="H787" s="5"/>
      <c r="I787" s="5"/>
      <c r="J787" s="79"/>
      <c r="L787" s="5"/>
      <c r="M787" s="5"/>
      <c r="N787" s="5"/>
      <c r="O787" s="5"/>
      <c r="P787" s="5"/>
      <c r="Q787" s="5"/>
      <c r="R787" s="5"/>
      <c r="S787" s="5"/>
    </row>
    <row r="788" spans="2:19" ht="30" customHeight="1" x14ac:dyDescent="0.25">
      <c r="B788" s="5"/>
      <c r="C788" s="5"/>
      <c r="D788" s="5"/>
      <c r="E788" s="5"/>
      <c r="F788" s="5"/>
      <c r="G788" s="5"/>
      <c r="H788" s="5"/>
      <c r="I788" s="5"/>
      <c r="J788" s="79"/>
      <c r="L788" s="5"/>
      <c r="M788" s="5"/>
      <c r="N788" s="5"/>
      <c r="O788" s="5"/>
      <c r="P788" s="5"/>
      <c r="Q788" s="5"/>
      <c r="R788" s="5"/>
      <c r="S788" s="5"/>
    </row>
    <row r="789" spans="2:19" ht="30" customHeight="1" x14ac:dyDescent="0.25">
      <c r="B789" s="5"/>
      <c r="C789" s="5"/>
      <c r="D789" s="5"/>
      <c r="E789" s="5"/>
      <c r="F789" s="5"/>
      <c r="G789" s="5"/>
      <c r="H789" s="5"/>
      <c r="I789" s="5"/>
      <c r="J789" s="79"/>
      <c r="L789" s="5"/>
      <c r="M789" s="5"/>
      <c r="N789" s="5"/>
      <c r="O789" s="5"/>
      <c r="P789" s="5"/>
      <c r="Q789" s="5"/>
      <c r="R789" s="5"/>
      <c r="S789" s="5"/>
    </row>
    <row r="790" spans="2:19" ht="30" customHeight="1" x14ac:dyDescent="0.25">
      <c r="B790" s="5"/>
      <c r="C790" s="5"/>
      <c r="D790" s="5"/>
      <c r="E790" s="5"/>
      <c r="F790" s="5"/>
      <c r="G790" s="5"/>
      <c r="H790" s="5"/>
      <c r="I790" s="5"/>
      <c r="J790" s="79"/>
      <c r="L790" s="5"/>
      <c r="M790" s="5"/>
      <c r="N790" s="5"/>
      <c r="O790" s="5"/>
      <c r="P790" s="5"/>
      <c r="Q790" s="5"/>
      <c r="R790" s="5"/>
      <c r="S790" s="5"/>
    </row>
    <row r="791" spans="2:19" ht="30" customHeight="1" x14ac:dyDescent="0.25">
      <c r="B791" s="5"/>
      <c r="C791" s="5"/>
      <c r="D791" s="5"/>
      <c r="E791" s="5"/>
      <c r="F791" s="5"/>
      <c r="G791" s="5"/>
      <c r="H791" s="5"/>
      <c r="I791" s="5"/>
      <c r="J791" s="79"/>
      <c r="L791" s="5"/>
      <c r="M791" s="5"/>
      <c r="N791" s="5"/>
      <c r="O791" s="5"/>
      <c r="P791" s="5"/>
      <c r="Q791" s="5"/>
      <c r="R791" s="5"/>
      <c r="S791" s="5"/>
    </row>
    <row r="792" spans="2:19" ht="30" customHeight="1" x14ac:dyDescent="0.25">
      <c r="B792" s="5"/>
      <c r="C792" s="5"/>
      <c r="D792" s="5"/>
      <c r="E792" s="5"/>
      <c r="F792" s="5"/>
      <c r="G792" s="5"/>
      <c r="H792" s="5"/>
      <c r="I792" s="5"/>
      <c r="J792" s="79"/>
      <c r="L792" s="5"/>
      <c r="M792" s="5"/>
      <c r="N792" s="5"/>
      <c r="O792" s="5"/>
      <c r="P792" s="5"/>
      <c r="Q792" s="5"/>
      <c r="R792" s="5"/>
      <c r="S792" s="5"/>
    </row>
    <row r="793" spans="2:19" ht="30" customHeight="1" x14ac:dyDescent="0.25">
      <c r="B793" s="5"/>
      <c r="C793" s="5"/>
      <c r="D793" s="5"/>
      <c r="E793" s="5"/>
      <c r="F793" s="5"/>
      <c r="G793" s="5"/>
      <c r="H793" s="5"/>
      <c r="I793" s="5"/>
      <c r="J793" s="79"/>
      <c r="L793" s="5"/>
      <c r="M793" s="5"/>
      <c r="N793" s="5"/>
      <c r="O793" s="5"/>
      <c r="P793" s="5"/>
      <c r="Q793" s="5"/>
      <c r="R793" s="5"/>
      <c r="S793" s="5"/>
    </row>
    <row r="794" spans="2:19" ht="30" customHeight="1" x14ac:dyDescent="0.25">
      <c r="B794" s="5"/>
      <c r="C794" s="5"/>
      <c r="D794" s="5"/>
      <c r="E794" s="5"/>
      <c r="F794" s="5"/>
      <c r="G794" s="5"/>
      <c r="H794" s="5"/>
      <c r="I794" s="5"/>
      <c r="J794" s="79"/>
      <c r="L794" s="5"/>
      <c r="M794" s="5"/>
      <c r="N794" s="5"/>
      <c r="O794" s="5"/>
      <c r="P794" s="5"/>
      <c r="Q794" s="5"/>
      <c r="R794" s="5"/>
      <c r="S794" s="5"/>
    </row>
    <row r="795" spans="2:19" ht="30" customHeight="1" x14ac:dyDescent="0.25">
      <c r="B795" s="5"/>
      <c r="C795" s="5"/>
      <c r="D795" s="5"/>
      <c r="E795" s="5"/>
      <c r="F795" s="5"/>
      <c r="G795" s="5"/>
      <c r="H795" s="5"/>
      <c r="I795" s="5"/>
      <c r="J795" s="79"/>
      <c r="L795" s="5"/>
      <c r="M795" s="5"/>
      <c r="N795" s="5"/>
      <c r="O795" s="5"/>
      <c r="P795" s="5"/>
      <c r="Q795" s="5"/>
      <c r="R795" s="5"/>
      <c r="S795" s="5"/>
    </row>
    <row r="796" spans="2:19" ht="30" customHeight="1" x14ac:dyDescent="0.25">
      <c r="B796" s="5"/>
      <c r="C796" s="5"/>
      <c r="D796" s="5"/>
      <c r="E796" s="5"/>
      <c r="F796" s="5"/>
      <c r="G796" s="5"/>
      <c r="H796" s="5"/>
      <c r="I796" s="5"/>
      <c r="J796" s="79"/>
      <c r="L796" s="5"/>
      <c r="M796" s="5"/>
      <c r="N796" s="5"/>
      <c r="O796" s="5"/>
      <c r="P796" s="5"/>
      <c r="Q796" s="5"/>
      <c r="R796" s="5"/>
      <c r="S796" s="5"/>
    </row>
    <row r="797" spans="2:19" ht="30" customHeight="1" x14ac:dyDescent="0.25">
      <c r="B797" s="5"/>
      <c r="C797" s="5"/>
      <c r="D797" s="5"/>
      <c r="E797" s="5"/>
      <c r="F797" s="5"/>
      <c r="G797" s="5"/>
      <c r="H797" s="5"/>
      <c r="I797" s="5"/>
      <c r="J797" s="79"/>
      <c r="L797" s="5"/>
      <c r="M797" s="5"/>
      <c r="N797" s="5"/>
      <c r="O797" s="5"/>
      <c r="P797" s="5"/>
      <c r="Q797" s="5"/>
      <c r="R797" s="5"/>
      <c r="S797" s="5"/>
    </row>
    <row r="798" spans="2:19" ht="30" customHeight="1" x14ac:dyDescent="0.25">
      <c r="B798" s="5"/>
      <c r="C798" s="5"/>
      <c r="D798" s="5"/>
      <c r="E798" s="5"/>
      <c r="F798" s="5"/>
      <c r="G798" s="5"/>
      <c r="H798" s="5"/>
      <c r="I798" s="5"/>
      <c r="J798" s="79"/>
      <c r="L798" s="5"/>
      <c r="M798" s="5"/>
      <c r="N798" s="5"/>
      <c r="O798" s="5"/>
      <c r="P798" s="5"/>
      <c r="Q798" s="5"/>
      <c r="R798" s="5"/>
      <c r="S798" s="5"/>
    </row>
    <row r="799" spans="2:19" ht="30" customHeight="1" x14ac:dyDescent="0.25">
      <c r="B799" s="5"/>
      <c r="C799" s="5"/>
      <c r="D799" s="5"/>
      <c r="E799" s="5"/>
      <c r="F799" s="5"/>
      <c r="G799" s="5"/>
      <c r="H799" s="5"/>
      <c r="I799" s="5"/>
      <c r="J799" s="79"/>
      <c r="L799" s="5"/>
      <c r="M799" s="5"/>
      <c r="N799" s="5"/>
      <c r="O799" s="5"/>
      <c r="P799" s="5"/>
      <c r="Q799" s="5"/>
      <c r="R799" s="5"/>
      <c r="S799" s="5"/>
    </row>
    <row r="800" spans="2:19" ht="30" customHeight="1" x14ac:dyDescent="0.25">
      <c r="B800" s="5"/>
      <c r="C800" s="5"/>
      <c r="D800" s="5"/>
      <c r="E800" s="5"/>
      <c r="F800" s="5"/>
      <c r="G800" s="5"/>
      <c r="H800" s="5"/>
      <c r="I800" s="5"/>
      <c r="J800" s="79"/>
      <c r="L800" s="5"/>
      <c r="M800" s="5"/>
      <c r="N800" s="5"/>
      <c r="O800" s="5"/>
      <c r="P800" s="5"/>
      <c r="Q800" s="5"/>
      <c r="R800" s="5"/>
      <c r="S800" s="5"/>
    </row>
    <row r="801" spans="2:19" ht="30" customHeight="1" x14ac:dyDescent="0.25">
      <c r="B801" s="5"/>
      <c r="C801" s="5"/>
      <c r="D801" s="5"/>
      <c r="E801" s="5"/>
      <c r="F801" s="5"/>
      <c r="G801" s="5"/>
      <c r="H801" s="5"/>
      <c r="I801" s="5"/>
      <c r="J801" s="79"/>
      <c r="L801" s="5"/>
      <c r="M801" s="5"/>
      <c r="N801" s="5"/>
      <c r="O801" s="5"/>
      <c r="P801" s="5"/>
      <c r="Q801" s="5"/>
      <c r="R801" s="5"/>
      <c r="S801" s="5"/>
    </row>
    <row r="802" spans="2:19" ht="30" customHeight="1" x14ac:dyDescent="0.25">
      <c r="B802" s="5"/>
      <c r="C802" s="5"/>
      <c r="D802" s="5"/>
      <c r="E802" s="5"/>
      <c r="F802" s="5"/>
      <c r="G802" s="5"/>
      <c r="H802" s="5"/>
      <c r="I802" s="5"/>
      <c r="J802" s="79"/>
      <c r="L802" s="5"/>
      <c r="M802" s="5"/>
      <c r="N802" s="5"/>
      <c r="O802" s="5"/>
      <c r="P802" s="5"/>
      <c r="Q802" s="5"/>
      <c r="R802" s="5"/>
      <c r="S802" s="5"/>
    </row>
    <row r="803" spans="2:19" ht="30" customHeight="1" x14ac:dyDescent="0.25">
      <c r="B803" s="5"/>
      <c r="C803" s="5"/>
      <c r="D803" s="5"/>
      <c r="E803" s="5"/>
      <c r="F803" s="5"/>
      <c r="G803" s="5"/>
      <c r="H803" s="5"/>
      <c r="I803" s="5"/>
      <c r="J803" s="79"/>
      <c r="L803" s="5"/>
      <c r="M803" s="5"/>
      <c r="N803" s="5"/>
      <c r="O803" s="5"/>
      <c r="P803" s="5"/>
      <c r="Q803" s="5"/>
      <c r="R803" s="5"/>
      <c r="S803" s="5"/>
    </row>
    <row r="804" spans="2:19" ht="30" customHeight="1" x14ac:dyDescent="0.25">
      <c r="B804" s="5"/>
      <c r="C804" s="5"/>
      <c r="D804" s="5"/>
      <c r="E804" s="5"/>
      <c r="F804" s="5"/>
      <c r="G804" s="5"/>
      <c r="H804" s="5"/>
      <c r="I804" s="5"/>
      <c r="J804" s="79"/>
      <c r="L804" s="5"/>
      <c r="M804" s="5"/>
      <c r="N804" s="5"/>
      <c r="O804" s="5"/>
      <c r="P804" s="5"/>
      <c r="Q804" s="5"/>
      <c r="R804" s="5"/>
      <c r="S804" s="5"/>
    </row>
    <row r="805" spans="2:19" ht="30" customHeight="1" x14ac:dyDescent="0.25">
      <c r="B805" s="5"/>
      <c r="C805" s="5"/>
      <c r="D805" s="5"/>
      <c r="E805" s="5"/>
      <c r="F805" s="5"/>
      <c r="G805" s="5"/>
      <c r="H805" s="5"/>
      <c r="I805" s="5"/>
      <c r="J805" s="79"/>
      <c r="L805" s="5"/>
      <c r="M805" s="5"/>
      <c r="N805" s="5"/>
      <c r="O805" s="5"/>
      <c r="P805" s="5"/>
      <c r="Q805" s="5"/>
      <c r="R805" s="5"/>
      <c r="S805" s="5"/>
    </row>
    <row r="806" spans="2:19" ht="30" customHeight="1" x14ac:dyDescent="0.25">
      <c r="B806" s="5"/>
      <c r="C806" s="5"/>
      <c r="D806" s="5"/>
      <c r="E806" s="5"/>
      <c r="F806" s="5"/>
      <c r="G806" s="5"/>
      <c r="H806" s="5"/>
      <c r="I806" s="5"/>
      <c r="J806" s="79"/>
      <c r="L806" s="5"/>
      <c r="M806" s="5"/>
      <c r="N806" s="5"/>
      <c r="O806" s="5"/>
      <c r="P806" s="5"/>
      <c r="Q806" s="5"/>
      <c r="R806" s="5"/>
      <c r="S806" s="5"/>
    </row>
    <row r="807" spans="2:19" ht="30" customHeight="1" x14ac:dyDescent="0.25">
      <c r="B807" s="5"/>
      <c r="C807" s="5"/>
      <c r="D807" s="5"/>
      <c r="E807" s="5"/>
      <c r="F807" s="5"/>
      <c r="G807" s="5"/>
      <c r="H807" s="5"/>
      <c r="I807" s="5"/>
      <c r="J807" s="79"/>
      <c r="L807" s="5"/>
      <c r="M807" s="5"/>
      <c r="N807" s="5"/>
      <c r="O807" s="5"/>
      <c r="P807" s="5"/>
      <c r="Q807" s="5"/>
      <c r="R807" s="5"/>
      <c r="S807" s="5"/>
    </row>
    <row r="808" spans="2:19" ht="30" customHeight="1" x14ac:dyDescent="0.25">
      <c r="B808" s="5"/>
      <c r="C808" s="5"/>
      <c r="D808" s="5"/>
      <c r="E808" s="5"/>
      <c r="F808" s="5"/>
      <c r="G808" s="5"/>
      <c r="H808" s="5"/>
      <c r="I808" s="5"/>
      <c r="J808" s="79"/>
      <c r="L808" s="5"/>
      <c r="M808" s="5"/>
      <c r="N808" s="5"/>
      <c r="O808" s="5"/>
      <c r="P808" s="5"/>
      <c r="Q808" s="5"/>
      <c r="R808" s="5"/>
      <c r="S808" s="5"/>
    </row>
    <row r="809" spans="2:19" ht="30" customHeight="1" x14ac:dyDescent="0.25">
      <c r="B809" s="5"/>
      <c r="C809" s="5"/>
      <c r="D809" s="5"/>
      <c r="E809" s="5"/>
      <c r="F809" s="5"/>
      <c r="G809" s="5"/>
      <c r="H809" s="5"/>
      <c r="I809" s="5"/>
      <c r="J809" s="79"/>
      <c r="L809" s="5"/>
      <c r="M809" s="5"/>
      <c r="N809" s="5"/>
      <c r="O809" s="5"/>
      <c r="P809" s="5"/>
      <c r="Q809" s="5"/>
      <c r="R809" s="5"/>
      <c r="S809" s="5"/>
    </row>
    <row r="810" spans="2:19" ht="30" customHeight="1" x14ac:dyDescent="0.25">
      <c r="B810" s="5"/>
      <c r="C810" s="5"/>
      <c r="D810" s="5"/>
      <c r="E810" s="5"/>
      <c r="F810" s="5"/>
      <c r="G810" s="5"/>
      <c r="H810" s="5"/>
      <c r="I810" s="5"/>
      <c r="J810" s="79"/>
      <c r="L810" s="5"/>
      <c r="M810" s="5"/>
      <c r="N810" s="5"/>
      <c r="O810" s="5"/>
      <c r="P810" s="5"/>
      <c r="Q810" s="5"/>
      <c r="R810" s="5"/>
      <c r="S810" s="5"/>
    </row>
    <row r="811" spans="2:19" ht="30" customHeight="1" x14ac:dyDescent="0.25">
      <c r="B811" s="5"/>
      <c r="C811" s="5"/>
      <c r="D811" s="5"/>
      <c r="E811" s="5"/>
      <c r="F811" s="5"/>
      <c r="G811" s="5"/>
      <c r="H811" s="5"/>
      <c r="I811" s="5"/>
      <c r="J811" s="79"/>
      <c r="L811" s="5"/>
      <c r="M811" s="5"/>
      <c r="N811" s="5"/>
      <c r="O811" s="5"/>
      <c r="P811" s="5"/>
      <c r="Q811" s="5"/>
      <c r="R811" s="5"/>
      <c r="S811" s="5"/>
    </row>
    <row r="812" spans="2:19" ht="30" customHeight="1" x14ac:dyDescent="0.25">
      <c r="B812" s="5"/>
      <c r="C812" s="5"/>
      <c r="D812" s="5"/>
      <c r="E812" s="5"/>
      <c r="F812" s="5"/>
      <c r="G812" s="5"/>
      <c r="H812" s="5"/>
      <c r="I812" s="5"/>
      <c r="J812" s="79"/>
      <c r="L812" s="5"/>
      <c r="M812" s="5"/>
      <c r="N812" s="5"/>
      <c r="O812" s="5"/>
      <c r="P812" s="5"/>
      <c r="Q812" s="5"/>
      <c r="R812" s="5"/>
      <c r="S812" s="5"/>
    </row>
    <row r="813" spans="2:19" ht="30" customHeight="1" x14ac:dyDescent="0.25">
      <c r="B813" s="5"/>
      <c r="C813" s="5"/>
      <c r="D813" s="5"/>
      <c r="E813" s="5"/>
      <c r="F813" s="5"/>
      <c r="G813" s="5"/>
      <c r="H813" s="5"/>
      <c r="I813" s="5"/>
      <c r="J813" s="79"/>
      <c r="L813" s="5"/>
      <c r="M813" s="5"/>
      <c r="N813" s="5"/>
      <c r="O813" s="5"/>
      <c r="P813" s="5"/>
      <c r="Q813" s="5"/>
      <c r="R813" s="5"/>
      <c r="S813" s="5"/>
    </row>
    <row r="814" spans="2:19" ht="30" customHeight="1" x14ac:dyDescent="0.25">
      <c r="B814" s="5"/>
      <c r="C814" s="5"/>
      <c r="D814" s="5"/>
      <c r="E814" s="5"/>
      <c r="F814" s="5"/>
      <c r="G814" s="5"/>
      <c r="H814" s="5"/>
      <c r="I814" s="5"/>
      <c r="J814" s="79"/>
      <c r="L814" s="5"/>
      <c r="M814" s="5"/>
      <c r="N814" s="5"/>
      <c r="O814" s="5"/>
      <c r="P814" s="5"/>
      <c r="Q814" s="5"/>
      <c r="R814" s="5"/>
      <c r="S814" s="5"/>
    </row>
    <row r="815" spans="2:19" ht="30" customHeight="1" x14ac:dyDescent="0.25">
      <c r="B815" s="5"/>
      <c r="C815" s="5"/>
      <c r="D815" s="5"/>
      <c r="E815" s="5"/>
      <c r="F815" s="5"/>
      <c r="G815" s="5"/>
      <c r="H815" s="5"/>
      <c r="I815" s="5"/>
      <c r="J815" s="79"/>
      <c r="L815" s="5"/>
      <c r="M815" s="5"/>
      <c r="N815" s="5"/>
      <c r="O815" s="5"/>
      <c r="P815" s="5"/>
      <c r="Q815" s="5"/>
      <c r="R815" s="5"/>
      <c r="S815" s="5"/>
    </row>
    <row r="816" spans="2:19" ht="30" customHeight="1" x14ac:dyDescent="0.25">
      <c r="B816" s="5"/>
      <c r="C816" s="5"/>
      <c r="D816" s="5"/>
      <c r="E816" s="5"/>
      <c r="F816" s="5"/>
      <c r="G816" s="5"/>
      <c r="H816" s="5"/>
      <c r="I816" s="5"/>
      <c r="J816" s="79"/>
      <c r="L816" s="5"/>
      <c r="M816" s="5"/>
      <c r="N816" s="5"/>
      <c r="O816" s="5"/>
      <c r="P816" s="5"/>
      <c r="Q816" s="5"/>
      <c r="R816" s="5"/>
      <c r="S816" s="5"/>
    </row>
    <row r="817" spans="2:19" ht="30" customHeight="1" x14ac:dyDescent="0.25">
      <c r="B817" s="5"/>
      <c r="C817" s="5"/>
      <c r="D817" s="5"/>
      <c r="E817" s="5"/>
      <c r="F817" s="5"/>
      <c r="G817" s="5"/>
      <c r="H817" s="5"/>
      <c r="I817" s="5"/>
      <c r="J817" s="79"/>
      <c r="L817" s="5"/>
      <c r="M817" s="5"/>
      <c r="N817" s="5"/>
      <c r="O817" s="5"/>
      <c r="P817" s="5"/>
      <c r="Q817" s="5"/>
      <c r="R817" s="5"/>
      <c r="S817" s="5"/>
    </row>
    <row r="818" spans="2:19" ht="30" customHeight="1" x14ac:dyDescent="0.25">
      <c r="B818" s="5"/>
      <c r="C818" s="5"/>
      <c r="D818" s="5"/>
      <c r="E818" s="5"/>
      <c r="F818" s="5"/>
      <c r="G818" s="5"/>
      <c r="H818" s="5"/>
      <c r="I818" s="5"/>
      <c r="J818" s="79"/>
      <c r="L818" s="5"/>
      <c r="M818" s="5"/>
      <c r="N818" s="5"/>
      <c r="O818" s="5"/>
      <c r="P818" s="5"/>
      <c r="Q818" s="5"/>
      <c r="R818" s="5"/>
      <c r="S818" s="5"/>
    </row>
    <row r="819" spans="2:19" ht="30" customHeight="1" x14ac:dyDescent="0.25">
      <c r="B819" s="5"/>
      <c r="C819" s="5"/>
      <c r="D819" s="5"/>
      <c r="E819" s="5"/>
      <c r="F819" s="5"/>
      <c r="G819" s="5"/>
      <c r="H819" s="5"/>
      <c r="I819" s="5"/>
      <c r="J819" s="79"/>
      <c r="L819" s="5"/>
      <c r="M819" s="5"/>
      <c r="N819" s="5"/>
      <c r="O819" s="5"/>
      <c r="P819" s="5"/>
      <c r="Q819" s="5"/>
      <c r="R819" s="5"/>
      <c r="S819" s="5"/>
    </row>
    <row r="820" spans="2:19" ht="30" customHeight="1" x14ac:dyDescent="0.25">
      <c r="B820" s="5"/>
      <c r="C820" s="5"/>
      <c r="D820" s="5"/>
      <c r="E820" s="5"/>
      <c r="F820" s="5"/>
      <c r="G820" s="5"/>
      <c r="H820" s="5"/>
      <c r="I820" s="5"/>
      <c r="J820" s="79"/>
      <c r="L820" s="5"/>
      <c r="M820" s="5"/>
      <c r="N820" s="5"/>
      <c r="O820" s="5"/>
      <c r="P820" s="5"/>
      <c r="Q820" s="5"/>
      <c r="R820" s="5"/>
      <c r="S820" s="5"/>
    </row>
    <row r="821" spans="2:19" ht="30" customHeight="1" x14ac:dyDescent="0.25">
      <c r="B821" s="5"/>
      <c r="C821" s="5"/>
      <c r="D821" s="5"/>
      <c r="E821" s="5"/>
      <c r="F821" s="5"/>
      <c r="G821" s="5"/>
      <c r="H821" s="5"/>
      <c r="I821" s="5"/>
      <c r="J821" s="79"/>
      <c r="L821" s="5"/>
      <c r="M821" s="5"/>
      <c r="N821" s="5"/>
      <c r="O821" s="5"/>
      <c r="P821" s="5"/>
      <c r="Q821" s="5"/>
      <c r="R821" s="5"/>
      <c r="S821" s="5"/>
    </row>
    <row r="822" spans="2:19" ht="30" customHeight="1" x14ac:dyDescent="0.25">
      <c r="B822" s="5"/>
      <c r="C822" s="5"/>
      <c r="D822" s="5"/>
      <c r="E822" s="5"/>
      <c r="F822" s="5"/>
      <c r="G822" s="5"/>
      <c r="H822" s="5"/>
      <c r="I822" s="5"/>
      <c r="J822" s="79"/>
      <c r="L822" s="5"/>
      <c r="M822" s="5"/>
      <c r="N822" s="5"/>
      <c r="O822" s="5"/>
      <c r="P822" s="5"/>
      <c r="Q822" s="5"/>
      <c r="R822" s="5"/>
      <c r="S822" s="5"/>
    </row>
    <row r="823" spans="2:19" ht="30" customHeight="1" x14ac:dyDescent="0.25">
      <c r="B823" s="5"/>
      <c r="C823" s="5"/>
      <c r="D823" s="5"/>
      <c r="E823" s="5"/>
      <c r="F823" s="5"/>
      <c r="G823" s="5"/>
      <c r="H823" s="5"/>
      <c r="I823" s="5"/>
      <c r="J823" s="79"/>
      <c r="L823" s="5"/>
      <c r="M823" s="5"/>
      <c r="N823" s="5"/>
      <c r="O823" s="5"/>
      <c r="P823" s="5"/>
      <c r="Q823" s="5"/>
      <c r="R823" s="5"/>
      <c r="S823" s="5"/>
    </row>
    <row r="824" spans="2:19" ht="30" customHeight="1" x14ac:dyDescent="0.25">
      <c r="B824" s="5"/>
      <c r="C824" s="5"/>
      <c r="D824" s="5"/>
      <c r="E824" s="5"/>
      <c r="F824" s="5"/>
      <c r="G824" s="5"/>
      <c r="H824" s="5"/>
      <c r="I824" s="5"/>
      <c r="J824" s="79"/>
      <c r="L824" s="5"/>
      <c r="M824" s="5"/>
      <c r="N824" s="5"/>
      <c r="O824" s="5"/>
      <c r="P824" s="5"/>
      <c r="Q824" s="5"/>
      <c r="R824" s="5"/>
      <c r="S824" s="5"/>
    </row>
    <row r="825" spans="2:19" ht="30" customHeight="1" x14ac:dyDescent="0.25">
      <c r="B825" s="5"/>
      <c r="C825" s="5"/>
      <c r="D825" s="5"/>
      <c r="E825" s="5"/>
      <c r="F825" s="5"/>
      <c r="G825" s="5"/>
      <c r="H825" s="5"/>
      <c r="I825" s="5"/>
      <c r="J825" s="79"/>
      <c r="L825" s="5"/>
      <c r="M825" s="5"/>
      <c r="N825" s="5"/>
      <c r="O825" s="5"/>
      <c r="P825" s="5"/>
      <c r="Q825" s="5"/>
      <c r="R825" s="5"/>
      <c r="S825" s="5"/>
    </row>
    <row r="826" spans="2:19" ht="30" customHeight="1" x14ac:dyDescent="0.25">
      <c r="B826" s="5"/>
      <c r="C826" s="5"/>
      <c r="D826" s="5"/>
      <c r="E826" s="5"/>
      <c r="F826" s="5"/>
      <c r="G826" s="5"/>
      <c r="H826" s="5"/>
      <c r="I826" s="5"/>
      <c r="J826" s="79"/>
      <c r="L826" s="5"/>
      <c r="M826" s="5"/>
      <c r="N826" s="5"/>
      <c r="O826" s="5"/>
      <c r="P826" s="5"/>
      <c r="Q826" s="5"/>
      <c r="R826" s="5"/>
      <c r="S826" s="5"/>
    </row>
    <row r="827" spans="2:19" ht="30" customHeight="1" x14ac:dyDescent="0.25">
      <c r="B827" s="5"/>
      <c r="C827" s="5"/>
      <c r="D827" s="5"/>
      <c r="E827" s="5"/>
      <c r="F827" s="5"/>
      <c r="G827" s="5"/>
      <c r="H827" s="5"/>
      <c r="I827" s="5"/>
      <c r="J827" s="79"/>
      <c r="L827" s="5"/>
      <c r="M827" s="5"/>
      <c r="N827" s="5"/>
      <c r="O827" s="5"/>
      <c r="P827" s="5"/>
      <c r="Q827" s="5"/>
      <c r="R827" s="5"/>
      <c r="S827" s="5"/>
    </row>
    <row r="828" spans="2:19" ht="30" customHeight="1" x14ac:dyDescent="0.25">
      <c r="B828" s="5"/>
      <c r="C828" s="5"/>
      <c r="D828" s="5"/>
      <c r="E828" s="5"/>
      <c r="F828" s="5"/>
      <c r="G828" s="5"/>
      <c r="H828" s="5"/>
      <c r="I828" s="5"/>
      <c r="J828" s="79"/>
      <c r="L828" s="5"/>
      <c r="M828" s="5"/>
      <c r="N828" s="5"/>
      <c r="O828" s="5"/>
      <c r="P828" s="5"/>
      <c r="Q828" s="5"/>
      <c r="R828" s="5"/>
      <c r="S828" s="5"/>
    </row>
    <row r="829" spans="2:19" ht="30" customHeight="1" x14ac:dyDescent="0.25">
      <c r="B829" s="5"/>
      <c r="C829" s="5"/>
      <c r="D829" s="5"/>
      <c r="E829" s="5"/>
      <c r="F829" s="5"/>
      <c r="G829" s="5"/>
      <c r="H829" s="5"/>
      <c r="I829" s="5"/>
      <c r="J829" s="79"/>
      <c r="L829" s="5"/>
      <c r="M829" s="5"/>
      <c r="N829" s="5"/>
      <c r="O829" s="5"/>
      <c r="P829" s="5"/>
      <c r="Q829" s="5"/>
      <c r="R829" s="5"/>
      <c r="S829" s="5"/>
    </row>
    <row r="830" spans="2:19" ht="30" customHeight="1" x14ac:dyDescent="0.25">
      <c r="B830" s="5"/>
      <c r="C830" s="5"/>
      <c r="D830" s="5"/>
      <c r="E830" s="5"/>
      <c r="F830" s="5"/>
      <c r="G830" s="5"/>
      <c r="H830" s="5"/>
      <c r="I830" s="5"/>
      <c r="J830" s="79"/>
      <c r="L830" s="5"/>
      <c r="M830" s="5"/>
      <c r="N830" s="5"/>
      <c r="O830" s="5"/>
      <c r="P830" s="5"/>
      <c r="Q830" s="5"/>
      <c r="R830" s="5"/>
      <c r="S830" s="5"/>
    </row>
    <row r="831" spans="2:19" ht="30" customHeight="1" x14ac:dyDescent="0.25">
      <c r="B831" s="5"/>
      <c r="C831" s="5"/>
      <c r="D831" s="5"/>
      <c r="E831" s="5"/>
      <c r="F831" s="5"/>
      <c r="G831" s="5"/>
      <c r="H831" s="5"/>
      <c r="I831" s="5"/>
      <c r="J831" s="79"/>
      <c r="L831" s="5"/>
      <c r="M831" s="5"/>
      <c r="N831" s="5"/>
      <c r="O831" s="5"/>
      <c r="P831" s="5"/>
      <c r="Q831" s="5"/>
      <c r="R831" s="5"/>
      <c r="S831" s="5"/>
    </row>
    <row r="832" spans="2:19" ht="30" customHeight="1" x14ac:dyDescent="0.25">
      <c r="B832" s="5"/>
      <c r="C832" s="5"/>
      <c r="D832" s="5"/>
      <c r="E832" s="5"/>
      <c r="F832" s="5"/>
      <c r="G832" s="5"/>
      <c r="H832" s="5"/>
      <c r="I832" s="5"/>
      <c r="J832" s="79"/>
      <c r="L832" s="5"/>
      <c r="M832" s="5"/>
      <c r="N832" s="5"/>
      <c r="O832" s="5"/>
      <c r="P832" s="5"/>
      <c r="Q832" s="5"/>
      <c r="R832" s="5"/>
      <c r="S832" s="5"/>
    </row>
    <row r="833" spans="2:19" ht="30" customHeight="1" x14ac:dyDescent="0.25">
      <c r="B833" s="5"/>
      <c r="C833" s="5"/>
      <c r="D833" s="5"/>
      <c r="E833" s="5"/>
      <c r="F833" s="5"/>
      <c r="G833" s="5"/>
      <c r="H833" s="5"/>
      <c r="I833" s="5"/>
      <c r="J833" s="79"/>
      <c r="L833" s="5"/>
      <c r="M833" s="5"/>
      <c r="N833" s="5"/>
      <c r="O833" s="5"/>
      <c r="P833" s="5"/>
      <c r="Q833" s="5"/>
      <c r="R833" s="5"/>
      <c r="S833" s="5"/>
    </row>
    <row r="834" spans="2:19" ht="30" customHeight="1" x14ac:dyDescent="0.25">
      <c r="B834" s="5"/>
      <c r="C834" s="5"/>
      <c r="D834" s="5"/>
      <c r="E834" s="5"/>
      <c r="F834" s="5"/>
      <c r="G834" s="5"/>
      <c r="H834" s="5"/>
      <c r="I834" s="5"/>
      <c r="J834" s="79"/>
      <c r="L834" s="5"/>
      <c r="M834" s="5"/>
      <c r="N834" s="5"/>
      <c r="O834" s="5"/>
      <c r="P834" s="5"/>
      <c r="Q834" s="5"/>
      <c r="R834" s="5"/>
      <c r="S834" s="5"/>
    </row>
    <row r="835" spans="2:19" ht="30" customHeight="1" x14ac:dyDescent="0.25">
      <c r="B835" s="5"/>
      <c r="C835" s="5"/>
      <c r="D835" s="5"/>
      <c r="E835" s="5"/>
      <c r="F835" s="5"/>
      <c r="G835" s="5"/>
      <c r="H835" s="5"/>
      <c r="I835" s="5"/>
      <c r="J835" s="79"/>
      <c r="L835" s="5"/>
      <c r="M835" s="5"/>
      <c r="N835" s="5"/>
      <c r="O835" s="5"/>
      <c r="P835" s="5"/>
      <c r="Q835" s="5"/>
      <c r="R835" s="5"/>
      <c r="S835" s="5"/>
    </row>
    <row r="836" spans="2:19" ht="30" customHeight="1" x14ac:dyDescent="0.25">
      <c r="B836" s="5"/>
      <c r="C836" s="5"/>
      <c r="D836" s="5"/>
      <c r="E836" s="5"/>
      <c r="F836" s="5"/>
      <c r="G836" s="5"/>
      <c r="H836" s="5"/>
      <c r="I836" s="5"/>
      <c r="J836" s="79"/>
      <c r="L836" s="5"/>
      <c r="M836" s="5"/>
      <c r="N836" s="5"/>
      <c r="O836" s="5"/>
      <c r="P836" s="5"/>
      <c r="Q836" s="5"/>
      <c r="R836" s="5"/>
      <c r="S836" s="5"/>
    </row>
    <row r="837" spans="2:19" ht="30" customHeight="1" x14ac:dyDescent="0.25">
      <c r="B837" s="5"/>
      <c r="C837" s="5"/>
      <c r="D837" s="5"/>
      <c r="E837" s="5"/>
      <c r="F837" s="5"/>
      <c r="G837" s="5"/>
      <c r="H837" s="5"/>
      <c r="I837" s="5"/>
      <c r="J837" s="79"/>
      <c r="L837" s="5"/>
      <c r="M837" s="5"/>
      <c r="N837" s="5"/>
      <c r="O837" s="5"/>
      <c r="P837" s="5"/>
      <c r="Q837" s="5"/>
      <c r="R837" s="5"/>
      <c r="S837" s="5"/>
    </row>
    <row r="838" spans="2:19" ht="30" customHeight="1" x14ac:dyDescent="0.25">
      <c r="B838" s="5"/>
      <c r="C838" s="5"/>
      <c r="D838" s="5"/>
      <c r="E838" s="5"/>
      <c r="F838" s="5"/>
      <c r="G838" s="5"/>
      <c r="H838" s="5"/>
      <c r="I838" s="5"/>
      <c r="J838" s="79"/>
      <c r="L838" s="5"/>
      <c r="M838" s="5"/>
      <c r="N838" s="5"/>
      <c r="O838" s="5"/>
      <c r="P838" s="5"/>
      <c r="Q838" s="5"/>
      <c r="R838" s="5"/>
      <c r="S838" s="5"/>
    </row>
    <row r="839" spans="2:19" ht="30" customHeight="1" x14ac:dyDescent="0.25">
      <c r="B839" s="5"/>
      <c r="C839" s="5"/>
      <c r="D839" s="5"/>
      <c r="E839" s="5"/>
      <c r="F839" s="5"/>
      <c r="G839" s="5"/>
      <c r="H839" s="5"/>
      <c r="I839" s="5"/>
      <c r="J839" s="79"/>
      <c r="L839" s="5"/>
      <c r="M839" s="5"/>
      <c r="N839" s="5"/>
      <c r="O839" s="5"/>
      <c r="P839" s="5"/>
      <c r="Q839" s="5"/>
      <c r="R839" s="5"/>
      <c r="S839" s="5"/>
    </row>
    <row r="840" spans="2:19" ht="30" customHeight="1" x14ac:dyDescent="0.25">
      <c r="B840" s="5"/>
      <c r="C840" s="5"/>
      <c r="D840" s="5"/>
      <c r="E840" s="5"/>
      <c r="F840" s="5"/>
      <c r="G840" s="5"/>
      <c r="H840" s="5"/>
      <c r="I840" s="5"/>
      <c r="J840" s="79"/>
      <c r="L840" s="5"/>
      <c r="M840" s="5"/>
      <c r="N840" s="5"/>
      <c r="O840" s="5"/>
      <c r="P840" s="5"/>
      <c r="Q840" s="5"/>
      <c r="R840" s="5"/>
      <c r="S840" s="5"/>
    </row>
    <row r="841" spans="2:19" ht="30" customHeight="1" x14ac:dyDescent="0.25">
      <c r="B841" s="5"/>
      <c r="C841" s="5"/>
      <c r="D841" s="5"/>
      <c r="E841" s="5"/>
      <c r="F841" s="5"/>
      <c r="G841" s="5"/>
      <c r="H841" s="5"/>
      <c r="I841" s="5"/>
      <c r="J841" s="79"/>
      <c r="L841" s="5"/>
      <c r="M841" s="5"/>
      <c r="N841" s="5"/>
      <c r="O841" s="5"/>
      <c r="P841" s="5"/>
      <c r="Q841" s="5"/>
      <c r="R841" s="5"/>
      <c r="S841" s="5"/>
    </row>
    <row r="842" spans="2:19" ht="30" customHeight="1" x14ac:dyDescent="0.25">
      <c r="B842" s="5"/>
      <c r="C842" s="5"/>
      <c r="D842" s="5"/>
      <c r="E842" s="5"/>
      <c r="F842" s="5"/>
      <c r="G842" s="5"/>
      <c r="H842" s="5"/>
      <c r="I842" s="5"/>
      <c r="J842" s="79"/>
      <c r="L842" s="5"/>
      <c r="M842" s="5"/>
      <c r="N842" s="5"/>
      <c r="O842" s="5"/>
      <c r="P842" s="5"/>
      <c r="Q842" s="5"/>
      <c r="R842" s="5"/>
      <c r="S842" s="5"/>
    </row>
    <row r="843" spans="2:19" ht="30" customHeight="1" x14ac:dyDescent="0.25">
      <c r="B843" s="5"/>
      <c r="C843" s="5"/>
      <c r="D843" s="5"/>
      <c r="E843" s="5"/>
      <c r="F843" s="5"/>
      <c r="G843" s="5"/>
      <c r="H843" s="5"/>
      <c r="I843" s="5"/>
      <c r="J843" s="79"/>
      <c r="L843" s="5"/>
      <c r="M843" s="5"/>
      <c r="N843" s="5"/>
      <c r="O843" s="5"/>
      <c r="P843" s="5"/>
      <c r="Q843" s="5"/>
      <c r="R843" s="5"/>
      <c r="S843" s="5"/>
    </row>
    <row r="844" spans="2:19" ht="30" customHeight="1" x14ac:dyDescent="0.25">
      <c r="B844" s="5"/>
      <c r="C844" s="5"/>
      <c r="D844" s="5"/>
      <c r="E844" s="5"/>
      <c r="F844" s="5"/>
      <c r="G844" s="5"/>
      <c r="H844" s="5"/>
      <c r="I844" s="5"/>
      <c r="J844" s="79"/>
      <c r="L844" s="5"/>
      <c r="M844" s="5"/>
      <c r="N844" s="5"/>
      <c r="O844" s="5"/>
      <c r="P844" s="5"/>
      <c r="Q844" s="5"/>
      <c r="R844" s="5"/>
      <c r="S844" s="5"/>
    </row>
    <row r="845" spans="2:19" ht="30" customHeight="1" x14ac:dyDescent="0.25">
      <c r="B845" s="5"/>
      <c r="C845" s="5"/>
      <c r="D845" s="5"/>
      <c r="E845" s="5"/>
      <c r="F845" s="5"/>
      <c r="G845" s="5"/>
      <c r="H845" s="5"/>
      <c r="I845" s="5"/>
      <c r="J845" s="79"/>
      <c r="L845" s="5"/>
      <c r="M845" s="5"/>
      <c r="N845" s="5"/>
      <c r="O845" s="5"/>
      <c r="P845" s="5"/>
      <c r="Q845" s="5"/>
      <c r="R845" s="5"/>
      <c r="S845" s="5"/>
    </row>
    <row r="846" spans="2:19" ht="30" customHeight="1" x14ac:dyDescent="0.25">
      <c r="B846" s="5"/>
      <c r="C846" s="5"/>
      <c r="D846" s="5"/>
      <c r="E846" s="5"/>
      <c r="F846" s="5"/>
      <c r="G846" s="5"/>
      <c r="H846" s="5"/>
      <c r="I846" s="5"/>
      <c r="J846" s="79"/>
      <c r="L846" s="5"/>
      <c r="M846" s="5"/>
      <c r="N846" s="5"/>
      <c r="O846" s="5"/>
      <c r="P846" s="5"/>
      <c r="Q846" s="5"/>
      <c r="R846" s="5"/>
      <c r="S846" s="5"/>
    </row>
    <row r="847" spans="2:19" ht="30" customHeight="1" x14ac:dyDescent="0.25">
      <c r="B847" s="5"/>
      <c r="C847" s="5"/>
      <c r="D847" s="5"/>
      <c r="E847" s="5"/>
      <c r="F847" s="5"/>
      <c r="G847" s="5"/>
      <c r="H847" s="5"/>
      <c r="I847" s="5"/>
      <c r="J847" s="79"/>
      <c r="L847" s="5"/>
      <c r="M847" s="5"/>
      <c r="N847" s="5"/>
      <c r="O847" s="5"/>
      <c r="P847" s="5"/>
      <c r="Q847" s="5"/>
      <c r="R847" s="5"/>
      <c r="S847" s="5"/>
    </row>
    <row r="848" spans="2:19" ht="30" customHeight="1" x14ac:dyDescent="0.25">
      <c r="B848" s="5"/>
      <c r="C848" s="5"/>
      <c r="D848" s="5"/>
      <c r="E848" s="5"/>
      <c r="F848" s="5"/>
      <c r="G848" s="5"/>
      <c r="H848" s="5"/>
      <c r="I848" s="5"/>
      <c r="J848" s="79"/>
      <c r="L848" s="5"/>
      <c r="M848" s="5"/>
      <c r="N848" s="5"/>
      <c r="O848" s="5"/>
      <c r="P848" s="5"/>
      <c r="Q848" s="5"/>
      <c r="R848" s="5"/>
      <c r="S848" s="5"/>
    </row>
    <row r="849" spans="2:19" ht="30" customHeight="1" x14ac:dyDescent="0.25">
      <c r="B849" s="5"/>
      <c r="C849" s="5"/>
      <c r="D849" s="5"/>
      <c r="E849" s="5"/>
      <c r="F849" s="5"/>
      <c r="G849" s="5"/>
      <c r="H849" s="5"/>
      <c r="I849" s="5"/>
      <c r="J849" s="79"/>
      <c r="L849" s="5"/>
      <c r="M849" s="5"/>
      <c r="N849" s="5"/>
      <c r="O849" s="5"/>
      <c r="P849" s="5"/>
      <c r="Q849" s="5"/>
      <c r="R849" s="5"/>
      <c r="S849" s="5"/>
    </row>
    <row r="850" spans="2:19" ht="30" customHeight="1" x14ac:dyDescent="0.25">
      <c r="B850" s="5"/>
      <c r="C850" s="5"/>
      <c r="D850" s="5"/>
      <c r="E850" s="5"/>
      <c r="F850" s="5"/>
      <c r="G850" s="5"/>
      <c r="H850" s="5"/>
      <c r="I850" s="5"/>
      <c r="J850" s="79"/>
      <c r="L850" s="5"/>
      <c r="M850" s="5"/>
      <c r="N850" s="5"/>
      <c r="O850" s="5"/>
      <c r="P850" s="5"/>
      <c r="Q850" s="5"/>
      <c r="R850" s="5"/>
      <c r="S850" s="5"/>
    </row>
    <row r="851" spans="2:19" ht="30" customHeight="1" x14ac:dyDescent="0.25">
      <c r="B851" s="5"/>
      <c r="C851" s="5"/>
      <c r="D851" s="5"/>
      <c r="E851" s="5"/>
      <c r="F851" s="5"/>
      <c r="G851" s="5"/>
      <c r="H851" s="5"/>
      <c r="I851" s="5"/>
      <c r="J851" s="79"/>
      <c r="L851" s="5"/>
      <c r="M851" s="5"/>
      <c r="N851" s="5"/>
      <c r="O851" s="5"/>
      <c r="P851" s="5"/>
      <c r="Q851" s="5"/>
      <c r="R851" s="5"/>
      <c r="S851" s="5"/>
    </row>
    <row r="852" spans="2:19" ht="30" customHeight="1" x14ac:dyDescent="0.25">
      <c r="B852" s="5"/>
      <c r="C852" s="5"/>
      <c r="D852" s="5"/>
      <c r="E852" s="5"/>
      <c r="F852" s="5"/>
      <c r="G852" s="5"/>
      <c r="H852" s="5"/>
      <c r="I852" s="5"/>
      <c r="J852" s="79"/>
      <c r="L852" s="5"/>
      <c r="M852" s="5"/>
      <c r="N852" s="5"/>
      <c r="O852" s="5"/>
      <c r="P852" s="5"/>
      <c r="Q852" s="5"/>
      <c r="R852" s="5"/>
      <c r="S852" s="5"/>
    </row>
    <row r="853" spans="2:19" ht="30" customHeight="1" x14ac:dyDescent="0.25">
      <c r="B853" s="5"/>
      <c r="C853" s="5"/>
      <c r="D853" s="5"/>
      <c r="E853" s="5"/>
      <c r="F853" s="5"/>
      <c r="G853" s="5"/>
      <c r="H853" s="5"/>
      <c r="I853" s="5"/>
      <c r="J853" s="79"/>
      <c r="L853" s="5"/>
      <c r="M853" s="5"/>
      <c r="N853" s="5"/>
      <c r="O853" s="5"/>
      <c r="P853" s="5"/>
      <c r="Q853" s="5"/>
      <c r="R853" s="5"/>
      <c r="S853" s="5"/>
    </row>
    <row r="854" spans="2:19" ht="30" customHeight="1" x14ac:dyDescent="0.25">
      <c r="B854" s="5"/>
      <c r="C854" s="5"/>
      <c r="D854" s="5"/>
      <c r="E854" s="5"/>
      <c r="F854" s="5"/>
      <c r="G854" s="5"/>
      <c r="H854" s="5"/>
      <c r="I854" s="5"/>
      <c r="J854" s="79"/>
      <c r="L854" s="5"/>
      <c r="M854" s="5"/>
      <c r="N854" s="5"/>
      <c r="O854" s="5"/>
      <c r="P854" s="5"/>
      <c r="Q854" s="5"/>
      <c r="R854" s="5"/>
      <c r="S854" s="5"/>
    </row>
    <row r="855" spans="2:19" ht="30" customHeight="1" x14ac:dyDescent="0.25">
      <c r="B855" s="5"/>
      <c r="C855" s="5"/>
      <c r="D855" s="5"/>
      <c r="E855" s="5"/>
      <c r="F855" s="5"/>
      <c r="G855" s="5"/>
      <c r="H855" s="5"/>
      <c r="I855" s="5"/>
      <c r="J855" s="79"/>
      <c r="L855" s="5"/>
      <c r="M855" s="5"/>
      <c r="N855" s="5"/>
      <c r="O855" s="5"/>
      <c r="P855" s="5"/>
      <c r="Q855" s="5"/>
      <c r="R855" s="5"/>
      <c r="S855" s="5"/>
    </row>
    <row r="856" spans="2:19" ht="30" customHeight="1" x14ac:dyDescent="0.25">
      <c r="B856" s="5"/>
      <c r="C856" s="5"/>
      <c r="D856" s="5"/>
      <c r="E856" s="5"/>
      <c r="F856" s="5"/>
      <c r="G856" s="5"/>
      <c r="H856" s="5"/>
      <c r="I856" s="5"/>
      <c r="J856" s="79"/>
      <c r="L856" s="5"/>
      <c r="M856" s="5"/>
      <c r="N856" s="5"/>
      <c r="O856" s="5"/>
      <c r="P856" s="5"/>
      <c r="Q856" s="5"/>
      <c r="R856" s="5"/>
      <c r="S856" s="5"/>
    </row>
    <row r="857" spans="2:19" ht="30" customHeight="1" x14ac:dyDescent="0.25">
      <c r="B857" s="5"/>
      <c r="C857" s="5"/>
      <c r="D857" s="5"/>
      <c r="E857" s="5"/>
      <c r="F857" s="5"/>
      <c r="G857" s="5"/>
      <c r="H857" s="5"/>
      <c r="I857" s="5"/>
      <c r="J857" s="79"/>
      <c r="L857" s="5"/>
      <c r="M857" s="5"/>
      <c r="N857" s="5"/>
      <c r="O857" s="5"/>
      <c r="P857" s="5"/>
      <c r="Q857" s="5"/>
      <c r="R857" s="5"/>
      <c r="S857" s="5"/>
    </row>
    <row r="858" spans="2:19" ht="30" customHeight="1" x14ac:dyDescent="0.25">
      <c r="B858" s="5"/>
      <c r="C858" s="5"/>
      <c r="D858" s="5"/>
      <c r="E858" s="5"/>
      <c r="F858" s="5"/>
      <c r="G858" s="5"/>
      <c r="H858" s="5"/>
      <c r="I858" s="5"/>
      <c r="J858" s="79"/>
      <c r="L858" s="5"/>
      <c r="M858" s="5"/>
      <c r="N858" s="5"/>
      <c r="O858" s="5"/>
      <c r="P858" s="5"/>
      <c r="Q858" s="5"/>
      <c r="R858" s="5"/>
      <c r="S858" s="5"/>
    </row>
    <row r="859" spans="2:19" ht="30" customHeight="1" x14ac:dyDescent="0.25">
      <c r="B859" s="5"/>
      <c r="C859" s="5"/>
      <c r="D859" s="5"/>
      <c r="E859" s="5"/>
      <c r="F859" s="5"/>
      <c r="G859" s="5"/>
      <c r="H859" s="5"/>
      <c r="I859" s="5"/>
      <c r="J859" s="79"/>
      <c r="L859" s="5"/>
      <c r="M859" s="5"/>
      <c r="N859" s="5"/>
      <c r="O859" s="5"/>
      <c r="P859" s="5"/>
      <c r="Q859" s="5"/>
      <c r="R859" s="5"/>
      <c r="S859" s="5"/>
    </row>
    <row r="860" spans="2:19" ht="30" customHeight="1" x14ac:dyDescent="0.25">
      <c r="B860" s="5"/>
      <c r="C860" s="5"/>
      <c r="D860" s="5"/>
      <c r="E860" s="5"/>
      <c r="F860" s="5"/>
      <c r="G860" s="5"/>
      <c r="H860" s="5"/>
      <c r="I860" s="5"/>
      <c r="J860" s="79"/>
      <c r="L860" s="5"/>
      <c r="M860" s="5"/>
      <c r="N860" s="5"/>
      <c r="O860" s="5"/>
      <c r="P860" s="5"/>
      <c r="Q860" s="5"/>
      <c r="R860" s="5"/>
      <c r="S860" s="5"/>
    </row>
    <row r="861" spans="2:19" ht="30" customHeight="1" x14ac:dyDescent="0.25">
      <c r="B861" s="5"/>
      <c r="C861" s="5"/>
      <c r="D861" s="5"/>
      <c r="E861" s="5"/>
      <c r="F861" s="5"/>
      <c r="G861" s="5"/>
      <c r="H861" s="5"/>
      <c r="I861" s="5"/>
      <c r="J861" s="79"/>
      <c r="L861" s="5"/>
      <c r="M861" s="5"/>
      <c r="N861" s="5"/>
      <c r="O861" s="5"/>
      <c r="P861" s="5"/>
      <c r="Q861" s="5"/>
      <c r="R861" s="5"/>
      <c r="S861" s="5"/>
    </row>
    <row r="862" spans="2:19" ht="30" customHeight="1" x14ac:dyDescent="0.25">
      <c r="B862" s="5"/>
      <c r="C862" s="5"/>
      <c r="D862" s="5"/>
      <c r="E862" s="5"/>
      <c r="F862" s="5"/>
      <c r="G862" s="5"/>
      <c r="H862" s="5"/>
      <c r="I862" s="5"/>
      <c r="J862" s="79"/>
      <c r="L862" s="5"/>
      <c r="M862" s="5"/>
      <c r="N862" s="5"/>
      <c r="O862" s="5"/>
      <c r="P862" s="5"/>
      <c r="Q862" s="5"/>
      <c r="R862" s="5"/>
      <c r="S862" s="5"/>
    </row>
    <row r="863" spans="2:19" ht="30" customHeight="1" x14ac:dyDescent="0.25">
      <c r="B863" s="5"/>
      <c r="C863" s="5"/>
      <c r="D863" s="5"/>
      <c r="E863" s="5"/>
      <c r="F863" s="5"/>
      <c r="G863" s="5"/>
      <c r="H863" s="5"/>
      <c r="I863" s="5"/>
      <c r="J863" s="79"/>
      <c r="L863" s="5"/>
      <c r="M863" s="5"/>
      <c r="N863" s="5"/>
      <c r="O863" s="5"/>
      <c r="P863" s="5"/>
      <c r="Q863" s="5"/>
      <c r="R863" s="5"/>
      <c r="S863" s="5"/>
    </row>
    <row r="864" spans="2:19" ht="30" customHeight="1" x14ac:dyDescent="0.25">
      <c r="B864" s="5"/>
      <c r="C864" s="5"/>
      <c r="D864" s="5"/>
      <c r="E864" s="5"/>
      <c r="F864" s="5"/>
      <c r="G864" s="5"/>
      <c r="H864" s="5"/>
      <c r="I864" s="5"/>
      <c r="J864" s="79"/>
      <c r="L864" s="5"/>
      <c r="M864" s="5"/>
      <c r="N864" s="5"/>
      <c r="O864" s="5"/>
      <c r="P864" s="5"/>
      <c r="Q864" s="5"/>
      <c r="R864" s="5"/>
      <c r="S864" s="5"/>
    </row>
    <row r="865" spans="2:19" ht="30" customHeight="1" x14ac:dyDescent="0.25">
      <c r="B865" s="5"/>
      <c r="C865" s="5"/>
      <c r="D865" s="5"/>
      <c r="E865" s="5"/>
      <c r="F865" s="5"/>
      <c r="G865" s="5"/>
      <c r="H865" s="5"/>
      <c r="I865" s="5"/>
      <c r="J865" s="79"/>
      <c r="L865" s="5"/>
      <c r="M865" s="5"/>
      <c r="N865" s="5"/>
      <c r="O865" s="5"/>
      <c r="P865" s="5"/>
      <c r="Q865" s="5"/>
      <c r="R865" s="5"/>
      <c r="S865" s="5"/>
    </row>
    <row r="866" spans="2:19" ht="30" customHeight="1" x14ac:dyDescent="0.25">
      <c r="B866" s="5"/>
      <c r="C866" s="5"/>
      <c r="D866" s="5"/>
      <c r="E866" s="5"/>
      <c r="F866" s="5"/>
      <c r="G866" s="5"/>
      <c r="H866" s="5"/>
      <c r="I866" s="5"/>
      <c r="J866" s="79"/>
      <c r="L866" s="5"/>
      <c r="M866" s="5"/>
      <c r="N866" s="5"/>
      <c r="O866" s="5"/>
      <c r="P866" s="5"/>
      <c r="Q866" s="5"/>
      <c r="R866" s="5"/>
      <c r="S866" s="5"/>
    </row>
    <row r="867" spans="2:19" ht="30" customHeight="1" x14ac:dyDescent="0.25">
      <c r="B867" s="5"/>
      <c r="C867" s="5"/>
      <c r="D867" s="5"/>
      <c r="E867" s="5"/>
      <c r="F867" s="5"/>
      <c r="G867" s="5"/>
      <c r="H867" s="5"/>
      <c r="I867" s="5"/>
      <c r="J867" s="79"/>
      <c r="L867" s="5"/>
      <c r="M867" s="5"/>
      <c r="N867" s="5"/>
      <c r="O867" s="5"/>
      <c r="P867" s="5"/>
      <c r="Q867" s="5"/>
      <c r="R867" s="5"/>
      <c r="S867" s="5"/>
    </row>
    <row r="868" spans="2:19" ht="30" customHeight="1" x14ac:dyDescent="0.25">
      <c r="B868" s="5"/>
      <c r="C868" s="5"/>
      <c r="D868" s="5"/>
      <c r="E868" s="5"/>
      <c r="F868" s="5"/>
      <c r="G868" s="5"/>
      <c r="H868" s="5"/>
      <c r="I868" s="5"/>
      <c r="J868" s="79"/>
      <c r="L868" s="5"/>
      <c r="M868" s="5"/>
      <c r="N868" s="5"/>
      <c r="O868" s="5"/>
      <c r="P868" s="5"/>
      <c r="Q868" s="5"/>
      <c r="R868" s="5"/>
      <c r="S868" s="5"/>
    </row>
    <row r="869" spans="2:19" ht="30" customHeight="1" x14ac:dyDescent="0.25">
      <c r="B869" s="5"/>
      <c r="C869" s="5"/>
      <c r="D869" s="5"/>
      <c r="E869" s="5"/>
      <c r="F869" s="5"/>
      <c r="G869" s="5"/>
      <c r="H869" s="5"/>
      <c r="I869" s="5"/>
      <c r="J869" s="79"/>
      <c r="L869" s="5"/>
      <c r="M869" s="5"/>
      <c r="N869" s="5"/>
      <c r="O869" s="5"/>
      <c r="P869" s="5"/>
      <c r="Q869" s="5"/>
      <c r="R869" s="5"/>
      <c r="S869" s="5"/>
    </row>
    <row r="870" spans="2:19" ht="30" customHeight="1" x14ac:dyDescent="0.25">
      <c r="B870" s="5"/>
      <c r="C870" s="5"/>
      <c r="D870" s="5"/>
      <c r="E870" s="5"/>
      <c r="F870" s="5"/>
      <c r="G870" s="5"/>
      <c r="H870" s="5"/>
      <c r="I870" s="5"/>
      <c r="J870" s="79"/>
      <c r="L870" s="5"/>
      <c r="M870" s="5"/>
      <c r="N870" s="5"/>
      <c r="O870" s="5"/>
      <c r="P870" s="5"/>
      <c r="Q870" s="5"/>
      <c r="R870" s="5"/>
      <c r="S870" s="5"/>
    </row>
    <row r="871" spans="2:19" ht="30" customHeight="1" x14ac:dyDescent="0.25">
      <c r="B871" s="5"/>
      <c r="C871" s="5"/>
      <c r="D871" s="5"/>
      <c r="E871" s="5"/>
      <c r="F871" s="5"/>
      <c r="G871" s="5"/>
      <c r="H871" s="5"/>
      <c r="I871" s="5"/>
      <c r="J871" s="79"/>
      <c r="L871" s="5"/>
      <c r="M871" s="5"/>
      <c r="N871" s="5"/>
      <c r="O871" s="5"/>
      <c r="P871" s="5"/>
      <c r="Q871" s="5"/>
      <c r="R871" s="5"/>
      <c r="S871" s="5"/>
    </row>
    <row r="872" spans="2:19" ht="30" customHeight="1" x14ac:dyDescent="0.25">
      <c r="B872" s="5"/>
      <c r="C872" s="5"/>
      <c r="D872" s="5"/>
      <c r="E872" s="5"/>
      <c r="F872" s="5"/>
      <c r="G872" s="5"/>
      <c r="H872" s="5"/>
      <c r="I872" s="5"/>
      <c r="J872" s="79"/>
      <c r="L872" s="5"/>
      <c r="M872" s="5"/>
      <c r="N872" s="5"/>
      <c r="O872" s="5"/>
      <c r="P872" s="5"/>
      <c r="Q872" s="5"/>
      <c r="R872" s="5"/>
      <c r="S872" s="5"/>
    </row>
    <row r="873" spans="2:19" ht="30" customHeight="1" x14ac:dyDescent="0.25">
      <c r="B873" s="5"/>
      <c r="C873" s="5"/>
      <c r="D873" s="5"/>
      <c r="E873" s="5"/>
      <c r="F873" s="5"/>
      <c r="G873" s="5"/>
      <c r="H873" s="5"/>
      <c r="I873" s="5"/>
      <c r="J873" s="79"/>
      <c r="L873" s="5"/>
      <c r="M873" s="5"/>
      <c r="N873" s="5"/>
      <c r="O873" s="5"/>
      <c r="P873" s="5"/>
      <c r="Q873" s="5"/>
      <c r="R873" s="5"/>
      <c r="S873" s="5"/>
    </row>
    <row r="874" spans="2:19" ht="30" customHeight="1" x14ac:dyDescent="0.25">
      <c r="B874" s="5"/>
      <c r="C874" s="5"/>
      <c r="D874" s="5"/>
      <c r="E874" s="5"/>
      <c r="F874" s="5"/>
      <c r="G874" s="5"/>
      <c r="H874" s="5"/>
      <c r="I874" s="5"/>
      <c r="J874" s="79"/>
      <c r="L874" s="5"/>
      <c r="M874" s="5"/>
      <c r="N874" s="5"/>
      <c r="O874" s="5"/>
      <c r="P874" s="5"/>
      <c r="Q874" s="5"/>
      <c r="R874" s="5"/>
      <c r="S874" s="5"/>
    </row>
    <row r="875" spans="2:19" ht="30" customHeight="1" x14ac:dyDescent="0.25">
      <c r="B875" s="5"/>
      <c r="C875" s="5"/>
      <c r="D875" s="5"/>
      <c r="E875" s="5"/>
      <c r="F875" s="5"/>
      <c r="G875" s="5"/>
      <c r="H875" s="5"/>
      <c r="I875" s="5"/>
      <c r="J875" s="79"/>
      <c r="L875" s="5"/>
      <c r="M875" s="5"/>
      <c r="N875" s="5"/>
      <c r="O875" s="5"/>
      <c r="P875" s="5"/>
      <c r="Q875" s="5"/>
      <c r="R875" s="5"/>
      <c r="S875" s="5"/>
    </row>
    <row r="876" spans="2:19" ht="30" customHeight="1" x14ac:dyDescent="0.25">
      <c r="B876" s="5"/>
      <c r="C876" s="5"/>
      <c r="D876" s="5"/>
      <c r="E876" s="5"/>
      <c r="F876" s="5"/>
      <c r="G876" s="5"/>
      <c r="H876" s="5"/>
      <c r="I876" s="5"/>
      <c r="J876" s="79"/>
      <c r="L876" s="5"/>
      <c r="M876" s="5"/>
      <c r="N876" s="5"/>
      <c r="O876" s="5"/>
      <c r="P876" s="5"/>
      <c r="Q876" s="5"/>
      <c r="R876" s="5"/>
      <c r="S876" s="5"/>
    </row>
    <row r="877" spans="2:19" ht="30" customHeight="1" x14ac:dyDescent="0.25">
      <c r="B877" s="5"/>
      <c r="C877" s="5"/>
      <c r="D877" s="5"/>
      <c r="E877" s="5"/>
      <c r="F877" s="5"/>
      <c r="G877" s="5"/>
      <c r="H877" s="5"/>
      <c r="I877" s="5"/>
      <c r="J877" s="79"/>
      <c r="L877" s="5"/>
      <c r="M877" s="5"/>
      <c r="N877" s="5"/>
      <c r="O877" s="5"/>
      <c r="P877" s="5"/>
      <c r="Q877" s="5"/>
      <c r="R877" s="5"/>
      <c r="S877" s="5"/>
    </row>
    <row r="878" spans="2:19" ht="30" customHeight="1" x14ac:dyDescent="0.25">
      <c r="B878" s="5"/>
      <c r="C878" s="5"/>
      <c r="D878" s="5"/>
      <c r="E878" s="5"/>
      <c r="F878" s="5"/>
      <c r="G878" s="5"/>
      <c r="H878" s="5"/>
      <c r="I878" s="5"/>
      <c r="J878" s="79"/>
      <c r="L878" s="5"/>
      <c r="M878" s="5"/>
      <c r="N878" s="5"/>
      <c r="O878" s="5"/>
      <c r="P878" s="5"/>
      <c r="Q878" s="5"/>
      <c r="R878" s="5"/>
      <c r="S878" s="5"/>
    </row>
    <row r="879" spans="2:19" ht="30" customHeight="1" x14ac:dyDescent="0.25">
      <c r="B879" s="5"/>
      <c r="C879" s="5"/>
      <c r="D879" s="5"/>
      <c r="E879" s="5"/>
      <c r="F879" s="5"/>
      <c r="G879" s="5"/>
      <c r="H879" s="5"/>
      <c r="I879" s="5"/>
      <c r="J879" s="79"/>
      <c r="L879" s="5"/>
      <c r="M879" s="5"/>
      <c r="N879" s="5"/>
      <c r="O879" s="5"/>
      <c r="P879" s="5"/>
      <c r="Q879" s="5"/>
      <c r="R879" s="5"/>
      <c r="S879" s="5"/>
    </row>
    <row r="880" spans="2:19" ht="30" customHeight="1" x14ac:dyDescent="0.25">
      <c r="B880" s="5"/>
      <c r="C880" s="5"/>
      <c r="D880" s="5"/>
      <c r="E880" s="5"/>
      <c r="F880" s="5"/>
      <c r="G880" s="5"/>
      <c r="H880" s="5"/>
      <c r="I880" s="5"/>
      <c r="J880" s="79"/>
      <c r="L880" s="5"/>
      <c r="M880" s="5"/>
      <c r="N880" s="5"/>
      <c r="O880" s="5"/>
      <c r="P880" s="5"/>
      <c r="Q880" s="5"/>
      <c r="R880" s="5"/>
      <c r="S880" s="5"/>
    </row>
    <row r="881" spans="2:19" ht="30" customHeight="1" x14ac:dyDescent="0.25">
      <c r="B881" s="5"/>
      <c r="C881" s="5"/>
      <c r="D881" s="5"/>
      <c r="E881" s="5"/>
      <c r="F881" s="5"/>
      <c r="G881" s="5"/>
      <c r="H881" s="5"/>
      <c r="I881" s="5"/>
      <c r="J881" s="79"/>
      <c r="L881" s="5"/>
      <c r="M881" s="5"/>
      <c r="N881" s="5"/>
      <c r="O881" s="5"/>
      <c r="P881" s="5"/>
      <c r="Q881" s="5"/>
      <c r="R881" s="5"/>
      <c r="S881" s="5"/>
    </row>
    <row r="882" spans="2:19" ht="30" customHeight="1" x14ac:dyDescent="0.25">
      <c r="B882" s="5"/>
      <c r="C882" s="5"/>
      <c r="D882" s="5"/>
      <c r="E882" s="5"/>
      <c r="F882" s="5"/>
      <c r="G882" s="5"/>
      <c r="H882" s="5"/>
      <c r="I882" s="5"/>
      <c r="J882" s="79"/>
      <c r="L882" s="5"/>
      <c r="M882" s="5"/>
      <c r="N882" s="5"/>
      <c r="O882" s="5"/>
      <c r="P882" s="5"/>
      <c r="Q882" s="5"/>
      <c r="R882" s="5"/>
      <c r="S882" s="5"/>
    </row>
    <row r="883" spans="2:19" ht="30" customHeight="1" x14ac:dyDescent="0.25">
      <c r="B883" s="5"/>
      <c r="C883" s="5"/>
      <c r="D883" s="5"/>
      <c r="E883" s="5"/>
      <c r="F883" s="5"/>
      <c r="G883" s="5"/>
      <c r="H883" s="5"/>
      <c r="I883" s="5"/>
      <c r="J883" s="79"/>
      <c r="L883" s="5"/>
      <c r="M883" s="5"/>
      <c r="N883" s="5"/>
      <c r="O883" s="5"/>
      <c r="P883" s="5"/>
      <c r="Q883" s="5"/>
      <c r="R883" s="5"/>
      <c r="S883" s="5"/>
    </row>
    <row r="884" spans="2:19" ht="30" customHeight="1" x14ac:dyDescent="0.25">
      <c r="B884" s="5"/>
      <c r="C884" s="5"/>
      <c r="D884" s="5"/>
      <c r="E884" s="5"/>
      <c r="F884" s="5"/>
      <c r="G884" s="5"/>
      <c r="H884" s="5"/>
      <c r="I884" s="5"/>
      <c r="J884" s="79"/>
      <c r="L884" s="5"/>
      <c r="M884" s="5"/>
      <c r="N884" s="5"/>
      <c r="O884" s="5"/>
      <c r="P884" s="5"/>
      <c r="Q884" s="5"/>
      <c r="R884" s="5"/>
      <c r="S884" s="5"/>
    </row>
    <row r="885" spans="2:19" ht="30" customHeight="1" x14ac:dyDescent="0.25">
      <c r="B885" s="5"/>
      <c r="C885" s="5"/>
      <c r="D885" s="5"/>
      <c r="E885" s="5"/>
      <c r="F885" s="5"/>
      <c r="G885" s="5"/>
      <c r="H885" s="5"/>
      <c r="I885" s="5"/>
      <c r="J885" s="79"/>
      <c r="L885" s="5"/>
      <c r="M885" s="5"/>
      <c r="N885" s="5"/>
      <c r="O885" s="5"/>
      <c r="P885" s="5"/>
      <c r="Q885" s="5"/>
      <c r="R885" s="5"/>
      <c r="S885" s="5"/>
    </row>
    <row r="886" spans="2:19" ht="30" customHeight="1" x14ac:dyDescent="0.25">
      <c r="B886" s="5"/>
      <c r="C886" s="5"/>
      <c r="D886" s="5"/>
      <c r="E886" s="5"/>
      <c r="F886" s="5"/>
      <c r="G886" s="5"/>
      <c r="H886" s="5"/>
      <c r="I886" s="5"/>
      <c r="J886" s="79"/>
      <c r="L886" s="5"/>
      <c r="M886" s="5"/>
      <c r="N886" s="5"/>
      <c r="O886" s="5"/>
      <c r="P886" s="5"/>
      <c r="Q886" s="5"/>
      <c r="R886" s="5"/>
      <c r="S886" s="5"/>
    </row>
    <row r="887" spans="2:19" ht="30" customHeight="1" x14ac:dyDescent="0.25">
      <c r="B887" s="5"/>
      <c r="C887" s="5"/>
      <c r="D887" s="5"/>
      <c r="E887" s="5"/>
      <c r="F887" s="5"/>
      <c r="G887" s="5"/>
      <c r="H887" s="5"/>
      <c r="I887" s="5"/>
      <c r="J887" s="79"/>
      <c r="L887" s="5"/>
      <c r="M887" s="5"/>
      <c r="N887" s="5"/>
      <c r="O887" s="5"/>
      <c r="P887" s="5"/>
      <c r="Q887" s="5"/>
      <c r="R887" s="5"/>
      <c r="S887" s="5"/>
    </row>
    <row r="888" spans="2:19" ht="30" customHeight="1" x14ac:dyDescent="0.25">
      <c r="B888" s="5"/>
      <c r="C888" s="5"/>
      <c r="D888" s="5"/>
      <c r="E888" s="5"/>
      <c r="F888" s="5"/>
      <c r="G888" s="5"/>
      <c r="H888" s="5"/>
      <c r="I888" s="5"/>
      <c r="J888" s="79"/>
      <c r="L888" s="5"/>
      <c r="M888" s="5"/>
      <c r="N888" s="5"/>
      <c r="O888" s="5"/>
      <c r="P888" s="5"/>
      <c r="Q888" s="5"/>
      <c r="R888" s="5"/>
      <c r="S888" s="5"/>
    </row>
    <row r="889" spans="2:19" ht="30" customHeight="1" x14ac:dyDescent="0.25">
      <c r="B889" s="5"/>
      <c r="C889" s="5"/>
      <c r="D889" s="5"/>
      <c r="E889" s="5"/>
      <c r="F889" s="5"/>
      <c r="G889" s="5"/>
      <c r="H889" s="5"/>
      <c r="I889" s="5"/>
      <c r="J889" s="79"/>
      <c r="L889" s="5"/>
      <c r="M889" s="5"/>
      <c r="N889" s="5"/>
      <c r="O889" s="5"/>
      <c r="P889" s="5"/>
      <c r="Q889" s="5"/>
      <c r="R889" s="5"/>
      <c r="S889" s="5"/>
    </row>
    <row r="890" spans="2:19" ht="30" customHeight="1" x14ac:dyDescent="0.25">
      <c r="B890" s="5"/>
      <c r="C890" s="5"/>
      <c r="D890" s="5"/>
      <c r="E890" s="5"/>
      <c r="F890" s="5"/>
      <c r="G890" s="5"/>
      <c r="H890" s="5"/>
      <c r="I890" s="5"/>
      <c r="J890" s="79"/>
      <c r="L890" s="5"/>
      <c r="M890" s="5"/>
      <c r="N890" s="5"/>
      <c r="O890" s="5"/>
      <c r="P890" s="5"/>
      <c r="Q890" s="5"/>
      <c r="R890" s="5"/>
      <c r="S890" s="5"/>
    </row>
    <row r="891" spans="2:19" ht="30" customHeight="1" x14ac:dyDescent="0.25">
      <c r="B891" s="5"/>
      <c r="C891" s="5"/>
      <c r="D891" s="5"/>
      <c r="E891" s="5"/>
      <c r="F891" s="5"/>
      <c r="G891" s="5"/>
      <c r="H891" s="5"/>
      <c r="I891" s="5"/>
      <c r="J891" s="79"/>
      <c r="L891" s="5"/>
      <c r="M891" s="5"/>
      <c r="N891" s="5"/>
      <c r="O891" s="5"/>
      <c r="P891" s="5"/>
      <c r="Q891" s="5"/>
      <c r="R891" s="5"/>
      <c r="S891" s="5"/>
    </row>
    <row r="892" spans="2:19" ht="30" customHeight="1" x14ac:dyDescent="0.25">
      <c r="B892" s="5"/>
      <c r="C892" s="5"/>
      <c r="D892" s="5"/>
      <c r="E892" s="5"/>
      <c r="F892" s="5"/>
      <c r="G892" s="5"/>
      <c r="H892" s="5"/>
      <c r="I892" s="5"/>
      <c r="J892" s="79"/>
      <c r="L892" s="5"/>
      <c r="M892" s="5"/>
      <c r="N892" s="5"/>
      <c r="O892" s="5"/>
      <c r="P892" s="5"/>
      <c r="Q892" s="5"/>
      <c r="R892" s="5"/>
      <c r="S892" s="5"/>
    </row>
    <row r="893" spans="2:19" ht="30" customHeight="1" x14ac:dyDescent="0.25">
      <c r="B893" s="5"/>
      <c r="C893" s="5"/>
      <c r="D893" s="5"/>
      <c r="E893" s="5"/>
      <c r="F893" s="5"/>
      <c r="G893" s="5"/>
      <c r="H893" s="5"/>
      <c r="I893" s="5"/>
      <c r="J893" s="79"/>
      <c r="L893" s="5"/>
      <c r="M893" s="5"/>
      <c r="N893" s="5"/>
      <c r="O893" s="5"/>
      <c r="P893" s="5"/>
      <c r="Q893" s="5"/>
      <c r="R893" s="5"/>
      <c r="S893" s="5"/>
    </row>
    <row r="894" spans="2:19" ht="30" customHeight="1" x14ac:dyDescent="0.25">
      <c r="B894" s="5"/>
      <c r="C894" s="5"/>
      <c r="D894" s="5"/>
      <c r="E894" s="5"/>
      <c r="F894" s="5"/>
      <c r="G894" s="5"/>
      <c r="H894" s="5"/>
      <c r="I894" s="5"/>
      <c r="J894" s="79"/>
      <c r="L894" s="5"/>
      <c r="M894" s="5"/>
      <c r="N894" s="5"/>
      <c r="O894" s="5"/>
      <c r="P894" s="5"/>
      <c r="Q894" s="5"/>
      <c r="R894" s="5"/>
      <c r="S894" s="5"/>
    </row>
    <row r="895" spans="2:19" ht="30" customHeight="1" x14ac:dyDescent="0.25">
      <c r="B895" s="5"/>
      <c r="C895" s="5"/>
      <c r="D895" s="5"/>
      <c r="E895" s="5"/>
      <c r="F895" s="5"/>
      <c r="G895" s="5"/>
      <c r="H895" s="5"/>
      <c r="I895" s="5"/>
      <c r="J895" s="79"/>
      <c r="L895" s="5"/>
      <c r="M895" s="5"/>
      <c r="N895" s="5"/>
      <c r="O895" s="5"/>
      <c r="P895" s="5"/>
      <c r="Q895" s="5"/>
      <c r="R895" s="5"/>
      <c r="S895" s="5"/>
    </row>
    <row r="896" spans="2:19" ht="30" customHeight="1" x14ac:dyDescent="0.25">
      <c r="B896" s="5"/>
      <c r="C896" s="5"/>
      <c r="D896" s="5"/>
      <c r="E896" s="5"/>
      <c r="F896" s="5"/>
      <c r="G896" s="5"/>
      <c r="H896" s="5"/>
      <c r="I896" s="5"/>
      <c r="J896" s="79"/>
      <c r="L896" s="5"/>
      <c r="M896" s="5"/>
      <c r="N896" s="5"/>
      <c r="O896" s="5"/>
      <c r="P896" s="5"/>
      <c r="Q896" s="5"/>
      <c r="R896" s="5"/>
      <c r="S896" s="5"/>
    </row>
    <row r="897" spans="2:19" ht="30" customHeight="1" x14ac:dyDescent="0.25">
      <c r="B897" s="5"/>
      <c r="C897" s="5"/>
      <c r="D897" s="5"/>
      <c r="E897" s="5"/>
      <c r="F897" s="5"/>
      <c r="G897" s="5"/>
      <c r="H897" s="5"/>
      <c r="I897" s="5"/>
      <c r="J897" s="79"/>
      <c r="L897" s="5"/>
      <c r="M897" s="5"/>
      <c r="N897" s="5"/>
      <c r="O897" s="5"/>
      <c r="P897" s="5"/>
      <c r="Q897" s="5"/>
      <c r="R897" s="5"/>
      <c r="S897" s="5"/>
    </row>
    <row r="898" spans="2:19" ht="30" customHeight="1" x14ac:dyDescent="0.25">
      <c r="B898" s="5"/>
      <c r="C898" s="5"/>
      <c r="D898" s="5"/>
      <c r="E898" s="5"/>
      <c r="F898" s="5"/>
      <c r="G898" s="5"/>
      <c r="H898" s="5"/>
      <c r="I898" s="5"/>
      <c r="J898" s="79"/>
      <c r="L898" s="5"/>
      <c r="M898" s="5"/>
      <c r="N898" s="5"/>
      <c r="O898" s="5"/>
      <c r="P898" s="5"/>
      <c r="Q898" s="5"/>
      <c r="R898" s="5"/>
      <c r="S898" s="5"/>
    </row>
    <row r="899" spans="2:19" ht="30" customHeight="1" x14ac:dyDescent="0.25">
      <c r="B899" s="5"/>
      <c r="C899" s="5"/>
      <c r="D899" s="5"/>
      <c r="E899" s="5"/>
      <c r="F899" s="5"/>
      <c r="G899" s="5"/>
      <c r="H899" s="5"/>
      <c r="I899" s="5"/>
      <c r="J899" s="79"/>
      <c r="L899" s="5"/>
      <c r="M899" s="5"/>
      <c r="N899" s="5"/>
      <c r="O899" s="5"/>
      <c r="P899" s="5"/>
      <c r="Q899" s="5"/>
      <c r="R899" s="5"/>
      <c r="S899" s="5"/>
    </row>
    <row r="900" spans="2:19" ht="30" customHeight="1" x14ac:dyDescent="0.25">
      <c r="B900" s="5"/>
      <c r="C900" s="5"/>
      <c r="D900" s="5"/>
      <c r="E900" s="5"/>
      <c r="F900" s="5"/>
      <c r="G900" s="5"/>
      <c r="H900" s="5"/>
      <c r="I900" s="5"/>
      <c r="J900" s="79"/>
      <c r="L900" s="5"/>
      <c r="M900" s="5"/>
      <c r="N900" s="5"/>
      <c r="O900" s="5"/>
      <c r="P900" s="5"/>
      <c r="Q900" s="5"/>
      <c r="R900" s="5"/>
      <c r="S900" s="5"/>
    </row>
    <row r="901" spans="2:19" ht="30" customHeight="1" x14ac:dyDescent="0.25">
      <c r="B901" s="5"/>
      <c r="C901" s="5"/>
      <c r="D901" s="5"/>
      <c r="E901" s="5"/>
      <c r="F901" s="5"/>
      <c r="G901" s="5"/>
      <c r="H901" s="5"/>
      <c r="I901" s="5"/>
      <c r="J901" s="79"/>
      <c r="L901" s="5"/>
      <c r="M901" s="5"/>
      <c r="N901" s="5"/>
      <c r="O901" s="5"/>
      <c r="P901" s="5"/>
      <c r="Q901" s="5"/>
      <c r="R901" s="5"/>
      <c r="S901" s="5"/>
    </row>
    <row r="902" spans="2:19" ht="30" customHeight="1" x14ac:dyDescent="0.25">
      <c r="B902" s="5"/>
      <c r="C902" s="5"/>
      <c r="D902" s="5"/>
      <c r="E902" s="5"/>
      <c r="F902" s="5"/>
      <c r="G902" s="5"/>
      <c r="H902" s="5"/>
      <c r="I902" s="5"/>
      <c r="J902" s="79"/>
      <c r="L902" s="5"/>
      <c r="M902" s="5"/>
      <c r="N902" s="5"/>
      <c r="O902" s="5"/>
      <c r="P902" s="5"/>
      <c r="Q902" s="5"/>
      <c r="R902" s="5"/>
      <c r="S902" s="5"/>
    </row>
    <row r="903" spans="2:19" ht="30" customHeight="1" x14ac:dyDescent="0.25">
      <c r="B903" s="5"/>
      <c r="C903" s="5"/>
      <c r="D903" s="5"/>
      <c r="E903" s="5"/>
      <c r="F903" s="5"/>
      <c r="G903" s="5"/>
      <c r="H903" s="5"/>
      <c r="I903" s="5"/>
      <c r="J903" s="79"/>
      <c r="L903" s="5"/>
      <c r="M903" s="5"/>
      <c r="N903" s="5"/>
      <c r="O903" s="5"/>
      <c r="P903" s="5"/>
      <c r="Q903" s="5"/>
      <c r="R903" s="5"/>
      <c r="S903" s="5"/>
    </row>
    <row r="904" spans="2:19" ht="30" customHeight="1" x14ac:dyDescent="0.25">
      <c r="B904" s="5"/>
      <c r="C904" s="5"/>
      <c r="D904" s="5"/>
      <c r="E904" s="5"/>
      <c r="F904" s="5"/>
      <c r="G904" s="5"/>
      <c r="H904" s="5"/>
      <c r="I904" s="5"/>
      <c r="J904" s="79"/>
      <c r="L904" s="5"/>
      <c r="M904" s="5"/>
      <c r="N904" s="5"/>
      <c r="O904" s="5"/>
      <c r="P904" s="5"/>
      <c r="Q904" s="5"/>
      <c r="R904" s="5"/>
      <c r="S904" s="5"/>
    </row>
    <row r="905" spans="2:19" ht="30" customHeight="1" x14ac:dyDescent="0.25">
      <c r="B905" s="5"/>
      <c r="C905" s="5"/>
      <c r="D905" s="5"/>
      <c r="E905" s="5"/>
      <c r="F905" s="5"/>
      <c r="G905" s="5"/>
      <c r="H905" s="5"/>
      <c r="I905" s="5"/>
      <c r="J905" s="79"/>
      <c r="L905" s="5"/>
      <c r="M905" s="5"/>
      <c r="N905" s="5"/>
      <c r="O905" s="5"/>
      <c r="P905" s="5"/>
      <c r="Q905" s="5"/>
      <c r="R905" s="5"/>
      <c r="S905" s="5"/>
    </row>
    <row r="906" spans="2:19" ht="30" customHeight="1" x14ac:dyDescent="0.25">
      <c r="B906" s="5"/>
      <c r="C906" s="5"/>
      <c r="D906" s="5"/>
      <c r="E906" s="5"/>
      <c r="F906" s="5"/>
      <c r="G906" s="5"/>
      <c r="H906" s="5"/>
      <c r="I906" s="5"/>
      <c r="J906" s="79"/>
      <c r="L906" s="5"/>
      <c r="M906" s="5"/>
      <c r="N906" s="5"/>
      <c r="O906" s="5"/>
      <c r="P906" s="5"/>
      <c r="Q906" s="5"/>
      <c r="R906" s="5"/>
      <c r="S906" s="5"/>
    </row>
    <row r="907" spans="2:19" ht="30" customHeight="1" x14ac:dyDescent="0.25">
      <c r="B907" s="5"/>
      <c r="C907" s="5"/>
      <c r="D907" s="5"/>
      <c r="E907" s="5"/>
      <c r="F907" s="5"/>
      <c r="G907" s="5"/>
      <c r="H907" s="5"/>
      <c r="I907" s="5"/>
      <c r="J907" s="79"/>
      <c r="L907" s="5"/>
      <c r="M907" s="5"/>
      <c r="N907" s="5"/>
      <c r="O907" s="5"/>
      <c r="P907" s="5"/>
      <c r="Q907" s="5"/>
      <c r="R907" s="5"/>
      <c r="S907" s="5"/>
    </row>
    <row r="908" spans="2:19" ht="30" customHeight="1" x14ac:dyDescent="0.25">
      <c r="B908" s="5"/>
      <c r="C908" s="5"/>
      <c r="D908" s="5"/>
      <c r="E908" s="5"/>
      <c r="F908" s="5"/>
      <c r="G908" s="5"/>
      <c r="H908" s="5"/>
      <c r="I908" s="5"/>
      <c r="J908" s="79"/>
      <c r="L908" s="5"/>
      <c r="M908" s="5"/>
      <c r="N908" s="5"/>
      <c r="O908" s="5"/>
      <c r="P908" s="5"/>
      <c r="Q908" s="5"/>
      <c r="R908" s="5"/>
      <c r="S908" s="5"/>
    </row>
    <row r="909" spans="2:19" ht="30" customHeight="1" x14ac:dyDescent="0.25">
      <c r="B909" s="5"/>
      <c r="C909" s="5"/>
      <c r="D909" s="5"/>
      <c r="E909" s="5"/>
      <c r="F909" s="5"/>
      <c r="G909" s="5"/>
      <c r="H909" s="5"/>
      <c r="I909" s="5"/>
      <c r="J909" s="79"/>
      <c r="L909" s="5"/>
      <c r="M909" s="5"/>
      <c r="N909" s="5"/>
      <c r="O909" s="5"/>
      <c r="P909" s="5"/>
      <c r="Q909" s="5"/>
      <c r="R909" s="5"/>
      <c r="S909" s="5"/>
    </row>
    <row r="910" spans="2:19" ht="30" customHeight="1" x14ac:dyDescent="0.25">
      <c r="B910" s="5"/>
      <c r="C910" s="5"/>
      <c r="D910" s="5"/>
      <c r="E910" s="5"/>
      <c r="F910" s="5"/>
      <c r="G910" s="5"/>
      <c r="H910" s="5"/>
      <c r="I910" s="5"/>
      <c r="J910" s="79"/>
      <c r="L910" s="5"/>
      <c r="M910" s="5"/>
      <c r="N910" s="5"/>
      <c r="O910" s="5"/>
      <c r="P910" s="5"/>
      <c r="Q910" s="5"/>
      <c r="R910" s="5"/>
      <c r="S910" s="5"/>
    </row>
    <row r="911" spans="2:19" ht="30" customHeight="1" x14ac:dyDescent="0.25">
      <c r="B911" s="5"/>
      <c r="C911" s="5"/>
      <c r="D911" s="5"/>
      <c r="E911" s="5"/>
      <c r="F911" s="5"/>
      <c r="G911" s="5"/>
      <c r="H911" s="5"/>
      <c r="I911" s="5"/>
      <c r="J911" s="79"/>
      <c r="L911" s="5"/>
      <c r="M911" s="5"/>
      <c r="N911" s="5"/>
      <c r="O911" s="5"/>
      <c r="P911" s="5"/>
      <c r="Q911" s="5"/>
      <c r="R911" s="5"/>
      <c r="S911" s="5"/>
    </row>
    <row r="912" spans="2:19" ht="30" customHeight="1" x14ac:dyDescent="0.25">
      <c r="B912" s="5"/>
      <c r="C912" s="5"/>
      <c r="D912" s="5"/>
      <c r="E912" s="5"/>
      <c r="F912" s="5"/>
      <c r="G912" s="5"/>
      <c r="H912" s="5"/>
      <c r="I912" s="5"/>
      <c r="J912" s="79"/>
      <c r="L912" s="5"/>
      <c r="M912" s="5"/>
      <c r="N912" s="5"/>
      <c r="O912" s="5"/>
      <c r="P912" s="5"/>
      <c r="Q912" s="5"/>
      <c r="R912" s="5"/>
      <c r="S912" s="5"/>
    </row>
    <row r="913" spans="2:19" ht="30" customHeight="1" x14ac:dyDescent="0.25">
      <c r="B913" s="5"/>
      <c r="C913" s="5"/>
      <c r="D913" s="5"/>
      <c r="E913" s="5"/>
      <c r="F913" s="5"/>
      <c r="G913" s="5"/>
      <c r="H913" s="5"/>
      <c r="I913" s="5"/>
      <c r="J913" s="79"/>
      <c r="L913" s="5"/>
      <c r="M913" s="5"/>
      <c r="N913" s="5"/>
      <c r="O913" s="5"/>
      <c r="P913" s="5"/>
      <c r="Q913" s="5"/>
      <c r="R913" s="5"/>
      <c r="S913" s="5"/>
    </row>
    <row r="914" spans="2:19" ht="30" customHeight="1" x14ac:dyDescent="0.25">
      <c r="B914" s="5"/>
      <c r="C914" s="5"/>
      <c r="D914" s="5"/>
      <c r="E914" s="5"/>
      <c r="F914" s="5"/>
      <c r="G914" s="5"/>
      <c r="H914" s="5"/>
      <c r="I914" s="5"/>
      <c r="J914" s="79"/>
      <c r="L914" s="5"/>
      <c r="M914" s="5"/>
      <c r="N914" s="5"/>
      <c r="O914" s="5"/>
      <c r="P914" s="5"/>
      <c r="Q914" s="5"/>
      <c r="R914" s="5"/>
      <c r="S914" s="5"/>
    </row>
    <row r="915" spans="2:19" ht="30" customHeight="1" x14ac:dyDescent="0.25">
      <c r="B915" s="5"/>
      <c r="C915" s="5"/>
      <c r="D915" s="5"/>
      <c r="E915" s="5"/>
      <c r="F915" s="5"/>
      <c r="G915" s="5"/>
      <c r="H915" s="5"/>
      <c r="I915" s="5"/>
      <c r="J915" s="79"/>
      <c r="L915" s="5"/>
      <c r="M915" s="5"/>
      <c r="N915" s="5"/>
      <c r="O915" s="5"/>
      <c r="P915" s="5"/>
      <c r="Q915" s="5"/>
      <c r="R915" s="5"/>
      <c r="S915" s="5"/>
    </row>
    <row r="916" spans="2:19" ht="30" customHeight="1" x14ac:dyDescent="0.25">
      <c r="B916" s="5"/>
      <c r="C916" s="5"/>
      <c r="D916" s="5"/>
      <c r="E916" s="5"/>
      <c r="F916" s="5"/>
      <c r="G916" s="5"/>
      <c r="H916" s="5"/>
      <c r="I916" s="5"/>
      <c r="J916" s="79"/>
      <c r="L916" s="5"/>
      <c r="M916" s="5"/>
      <c r="N916" s="5"/>
      <c r="O916" s="5"/>
      <c r="P916" s="5"/>
      <c r="Q916" s="5"/>
      <c r="R916" s="5"/>
      <c r="S916" s="5"/>
    </row>
    <row r="917" spans="2:19" ht="30" customHeight="1" x14ac:dyDescent="0.25">
      <c r="B917" s="5"/>
      <c r="C917" s="5"/>
      <c r="D917" s="5"/>
      <c r="E917" s="5"/>
      <c r="F917" s="5"/>
      <c r="G917" s="5"/>
      <c r="H917" s="5"/>
      <c r="I917" s="5"/>
      <c r="J917" s="79"/>
      <c r="L917" s="5"/>
      <c r="M917" s="5"/>
      <c r="N917" s="5"/>
      <c r="O917" s="5"/>
      <c r="P917" s="5"/>
      <c r="Q917" s="5"/>
      <c r="R917" s="5"/>
      <c r="S917" s="5"/>
    </row>
    <row r="918" spans="2:19" ht="30" customHeight="1" x14ac:dyDescent="0.25">
      <c r="B918" s="5"/>
      <c r="C918" s="5"/>
      <c r="D918" s="5"/>
      <c r="E918" s="5"/>
      <c r="F918" s="5"/>
      <c r="G918" s="5"/>
      <c r="H918" s="5"/>
      <c r="I918" s="5"/>
      <c r="J918" s="79"/>
      <c r="L918" s="5"/>
      <c r="M918" s="5"/>
      <c r="N918" s="5"/>
      <c r="O918" s="5"/>
      <c r="P918" s="5"/>
      <c r="Q918" s="5"/>
      <c r="R918" s="5"/>
      <c r="S918" s="5"/>
    </row>
    <row r="919" spans="2:19" ht="30" customHeight="1" x14ac:dyDescent="0.25">
      <c r="B919" s="5"/>
      <c r="C919" s="5"/>
      <c r="D919" s="5"/>
      <c r="E919" s="5"/>
      <c r="F919" s="5"/>
      <c r="G919" s="5"/>
      <c r="H919" s="5"/>
      <c r="I919" s="5"/>
      <c r="J919" s="79"/>
      <c r="L919" s="5"/>
      <c r="M919" s="5"/>
      <c r="N919" s="5"/>
      <c r="O919" s="5"/>
      <c r="P919" s="5"/>
      <c r="Q919" s="5"/>
      <c r="R919" s="5"/>
      <c r="S919" s="5"/>
    </row>
    <row r="920" spans="2:19" ht="30" customHeight="1" x14ac:dyDescent="0.25">
      <c r="B920" s="5"/>
      <c r="C920" s="5"/>
      <c r="D920" s="5"/>
      <c r="E920" s="5"/>
      <c r="F920" s="5"/>
      <c r="G920" s="5"/>
      <c r="H920" s="5"/>
      <c r="I920" s="5"/>
      <c r="J920" s="79"/>
      <c r="L920" s="5"/>
      <c r="M920" s="5"/>
      <c r="N920" s="5"/>
      <c r="O920" s="5"/>
      <c r="P920" s="5"/>
      <c r="Q920" s="5"/>
      <c r="R920" s="5"/>
      <c r="S920" s="5"/>
    </row>
    <row r="921" spans="2:19" ht="30" customHeight="1" x14ac:dyDescent="0.25">
      <c r="B921" s="5"/>
      <c r="C921" s="5"/>
      <c r="D921" s="5"/>
      <c r="E921" s="5"/>
      <c r="F921" s="5"/>
      <c r="G921" s="5"/>
      <c r="H921" s="5"/>
      <c r="I921" s="5"/>
      <c r="J921" s="79"/>
      <c r="L921" s="5"/>
      <c r="M921" s="5"/>
      <c r="N921" s="5"/>
      <c r="O921" s="5"/>
      <c r="P921" s="5"/>
      <c r="Q921" s="5"/>
      <c r="R921" s="5"/>
      <c r="S921" s="5"/>
    </row>
    <row r="922" spans="2:19" ht="30" customHeight="1" x14ac:dyDescent="0.25">
      <c r="B922" s="5"/>
      <c r="C922" s="5"/>
      <c r="D922" s="5"/>
      <c r="E922" s="5"/>
      <c r="F922" s="5"/>
      <c r="G922" s="5"/>
      <c r="H922" s="5"/>
      <c r="I922" s="5"/>
      <c r="J922" s="79"/>
      <c r="L922" s="5"/>
      <c r="M922" s="5"/>
      <c r="N922" s="5"/>
      <c r="O922" s="5"/>
      <c r="P922" s="5"/>
      <c r="Q922" s="5"/>
      <c r="R922" s="5"/>
      <c r="S922" s="5"/>
    </row>
    <row r="923" spans="2:19" ht="30" customHeight="1" x14ac:dyDescent="0.25">
      <c r="B923" s="5"/>
      <c r="C923" s="5"/>
      <c r="D923" s="5"/>
      <c r="E923" s="5"/>
      <c r="F923" s="5"/>
      <c r="G923" s="5"/>
      <c r="H923" s="5"/>
      <c r="I923" s="5"/>
      <c r="J923" s="79"/>
      <c r="L923" s="5"/>
      <c r="M923" s="5"/>
      <c r="N923" s="5"/>
      <c r="O923" s="5"/>
      <c r="P923" s="5"/>
      <c r="Q923" s="5"/>
      <c r="R923" s="5"/>
      <c r="S923" s="5"/>
    </row>
    <row r="924" spans="2:19" ht="30" customHeight="1" x14ac:dyDescent="0.25">
      <c r="B924" s="5"/>
      <c r="C924" s="5"/>
      <c r="D924" s="5"/>
      <c r="E924" s="5"/>
      <c r="F924" s="5"/>
      <c r="G924" s="5"/>
      <c r="H924" s="5"/>
      <c r="I924" s="5"/>
      <c r="J924" s="79"/>
      <c r="L924" s="5"/>
      <c r="M924" s="5"/>
      <c r="N924" s="5"/>
      <c r="O924" s="5"/>
      <c r="P924" s="5"/>
      <c r="Q924" s="5"/>
      <c r="R924" s="5"/>
      <c r="S924" s="5"/>
    </row>
    <row r="925" spans="2:19" ht="30" customHeight="1" x14ac:dyDescent="0.25">
      <c r="B925" s="5"/>
      <c r="C925" s="5"/>
      <c r="D925" s="5"/>
      <c r="E925" s="5"/>
      <c r="F925" s="5"/>
      <c r="G925" s="5"/>
      <c r="H925" s="5"/>
      <c r="I925" s="5"/>
      <c r="J925" s="79"/>
      <c r="L925" s="5"/>
      <c r="M925" s="5"/>
      <c r="N925" s="5"/>
      <c r="O925" s="5"/>
      <c r="P925" s="5"/>
      <c r="Q925" s="5"/>
      <c r="R925" s="5"/>
      <c r="S925" s="5"/>
    </row>
    <row r="926" spans="2:19" ht="30" customHeight="1" x14ac:dyDescent="0.25">
      <c r="B926" s="5"/>
      <c r="C926" s="5"/>
      <c r="D926" s="5"/>
      <c r="E926" s="5"/>
      <c r="F926" s="5"/>
      <c r="G926" s="5"/>
      <c r="H926" s="5"/>
      <c r="I926" s="5"/>
      <c r="J926" s="79"/>
      <c r="L926" s="5"/>
      <c r="M926" s="5"/>
      <c r="N926" s="5"/>
      <c r="O926" s="5"/>
      <c r="P926" s="5"/>
      <c r="Q926" s="5"/>
      <c r="R926" s="5"/>
      <c r="S926" s="5"/>
    </row>
    <row r="927" spans="2:19" ht="30" customHeight="1" x14ac:dyDescent="0.25">
      <c r="B927" s="5"/>
      <c r="C927" s="5"/>
      <c r="D927" s="5"/>
      <c r="E927" s="5"/>
      <c r="F927" s="5"/>
      <c r="G927" s="5"/>
      <c r="H927" s="5"/>
      <c r="I927" s="5"/>
      <c r="J927" s="79"/>
      <c r="L927" s="5"/>
      <c r="M927" s="5"/>
      <c r="N927" s="5"/>
      <c r="O927" s="5"/>
      <c r="P927" s="5"/>
      <c r="Q927" s="5"/>
      <c r="R927" s="5"/>
      <c r="S927" s="5"/>
    </row>
    <row r="928" spans="2:19" ht="30" customHeight="1" x14ac:dyDescent="0.25">
      <c r="B928" s="5"/>
      <c r="C928" s="5"/>
      <c r="D928" s="5"/>
      <c r="E928" s="5"/>
      <c r="F928" s="5"/>
      <c r="G928" s="5"/>
      <c r="H928" s="5"/>
      <c r="I928" s="5"/>
      <c r="J928" s="79"/>
      <c r="L928" s="5"/>
      <c r="M928" s="5"/>
      <c r="N928" s="5"/>
      <c r="O928" s="5"/>
      <c r="P928" s="5"/>
      <c r="Q928" s="5"/>
      <c r="R928" s="5"/>
      <c r="S928" s="5"/>
    </row>
    <row r="929" spans="2:19" ht="30" customHeight="1" x14ac:dyDescent="0.25">
      <c r="B929" s="5"/>
      <c r="C929" s="5"/>
      <c r="D929" s="5"/>
      <c r="E929" s="5"/>
      <c r="F929" s="5"/>
      <c r="G929" s="5"/>
      <c r="H929" s="5"/>
      <c r="I929" s="5"/>
      <c r="J929" s="79"/>
      <c r="L929" s="5"/>
      <c r="M929" s="5"/>
      <c r="N929" s="5"/>
      <c r="O929" s="5"/>
      <c r="P929" s="5"/>
      <c r="Q929" s="5"/>
      <c r="R929" s="5"/>
      <c r="S929" s="5"/>
    </row>
    <row r="930" spans="2:19" ht="30" customHeight="1" x14ac:dyDescent="0.25">
      <c r="B930" s="5"/>
      <c r="C930" s="5"/>
      <c r="D930" s="5"/>
      <c r="E930" s="5"/>
      <c r="F930" s="5"/>
      <c r="G930" s="5"/>
      <c r="H930" s="5"/>
      <c r="I930" s="5"/>
      <c r="J930" s="79"/>
      <c r="L930" s="5"/>
      <c r="M930" s="5"/>
      <c r="N930" s="5"/>
      <c r="O930" s="5"/>
      <c r="P930" s="5"/>
      <c r="Q930" s="5"/>
      <c r="R930" s="5"/>
      <c r="S930" s="5"/>
    </row>
    <row r="931" spans="2:19" ht="30" customHeight="1" x14ac:dyDescent="0.25">
      <c r="B931" s="5"/>
      <c r="C931" s="5"/>
      <c r="D931" s="5"/>
      <c r="E931" s="5"/>
      <c r="F931" s="5"/>
      <c r="G931" s="5"/>
      <c r="H931" s="5"/>
      <c r="I931" s="5"/>
      <c r="J931" s="79"/>
      <c r="L931" s="5"/>
      <c r="M931" s="5"/>
      <c r="N931" s="5"/>
      <c r="O931" s="5"/>
      <c r="P931" s="5"/>
      <c r="Q931" s="5"/>
      <c r="R931" s="5"/>
      <c r="S931" s="5"/>
    </row>
    <row r="932" spans="2:19" ht="30" customHeight="1" x14ac:dyDescent="0.25">
      <c r="B932" s="5"/>
      <c r="C932" s="5"/>
      <c r="D932" s="5"/>
      <c r="E932" s="5"/>
      <c r="F932" s="5"/>
      <c r="G932" s="5"/>
      <c r="H932" s="5"/>
      <c r="I932" s="5"/>
      <c r="J932" s="79"/>
      <c r="L932" s="5"/>
      <c r="M932" s="5"/>
      <c r="N932" s="5"/>
      <c r="O932" s="5"/>
      <c r="P932" s="5"/>
      <c r="Q932" s="5"/>
      <c r="R932" s="5"/>
      <c r="S932" s="5"/>
    </row>
    <row r="933" spans="2:19" ht="30" customHeight="1" x14ac:dyDescent="0.25">
      <c r="B933" s="5"/>
      <c r="C933" s="5"/>
      <c r="D933" s="5"/>
      <c r="E933" s="5"/>
      <c r="F933" s="5"/>
      <c r="G933" s="5"/>
      <c r="H933" s="5"/>
      <c r="I933" s="5"/>
      <c r="J933" s="79"/>
      <c r="L933" s="5"/>
      <c r="M933" s="5"/>
      <c r="N933" s="5"/>
      <c r="O933" s="5"/>
      <c r="P933" s="5"/>
      <c r="Q933" s="5"/>
      <c r="R933" s="5"/>
      <c r="S933" s="5"/>
    </row>
    <row r="934" spans="2:19" ht="30" customHeight="1" x14ac:dyDescent="0.25">
      <c r="B934" s="5"/>
      <c r="C934" s="5"/>
      <c r="D934" s="5"/>
      <c r="E934" s="5"/>
      <c r="F934" s="5"/>
      <c r="G934" s="5"/>
      <c r="H934" s="5"/>
      <c r="I934" s="5"/>
      <c r="J934" s="79"/>
      <c r="L934" s="5"/>
      <c r="M934" s="5"/>
      <c r="N934" s="5"/>
      <c r="O934" s="5"/>
      <c r="P934" s="5"/>
      <c r="Q934" s="5"/>
      <c r="R934" s="5"/>
      <c r="S934" s="5"/>
    </row>
    <row r="935" spans="2:19" ht="30" customHeight="1" x14ac:dyDescent="0.25">
      <c r="B935" s="5"/>
      <c r="C935" s="5"/>
      <c r="D935" s="5"/>
      <c r="E935" s="5"/>
      <c r="F935" s="5"/>
      <c r="G935" s="5"/>
      <c r="H935" s="5"/>
      <c r="I935" s="5"/>
      <c r="J935" s="79"/>
      <c r="L935" s="5"/>
      <c r="M935" s="5"/>
      <c r="N935" s="5"/>
      <c r="O935" s="5"/>
      <c r="P935" s="5"/>
      <c r="Q935" s="5"/>
      <c r="R935" s="5"/>
      <c r="S935" s="5"/>
    </row>
    <row r="936" spans="2:19" ht="30" customHeight="1" x14ac:dyDescent="0.25">
      <c r="B936" s="5"/>
      <c r="C936" s="5"/>
      <c r="D936" s="5"/>
      <c r="E936" s="5"/>
      <c r="F936" s="5"/>
      <c r="G936" s="5"/>
      <c r="H936" s="5"/>
      <c r="I936" s="5"/>
      <c r="J936" s="79"/>
      <c r="L936" s="5"/>
      <c r="M936" s="5"/>
      <c r="N936" s="5"/>
      <c r="O936" s="5"/>
      <c r="P936" s="5"/>
      <c r="Q936" s="5"/>
      <c r="R936" s="5"/>
      <c r="S936" s="5"/>
    </row>
    <row r="937" spans="2:19" ht="30" customHeight="1" x14ac:dyDescent="0.25">
      <c r="B937" s="5"/>
      <c r="C937" s="5"/>
      <c r="D937" s="5"/>
      <c r="E937" s="5"/>
      <c r="F937" s="5"/>
      <c r="G937" s="5"/>
      <c r="H937" s="5"/>
      <c r="I937" s="5"/>
      <c r="J937" s="79"/>
      <c r="L937" s="5"/>
      <c r="M937" s="5"/>
      <c r="N937" s="5"/>
      <c r="O937" s="5"/>
      <c r="P937" s="5"/>
      <c r="Q937" s="5"/>
      <c r="R937" s="5"/>
      <c r="S937" s="5"/>
    </row>
    <row r="938" spans="2:19" ht="30" customHeight="1" x14ac:dyDescent="0.25">
      <c r="B938" s="5"/>
      <c r="C938" s="5"/>
      <c r="D938" s="5"/>
      <c r="E938" s="5"/>
      <c r="F938" s="5"/>
      <c r="G938" s="5"/>
      <c r="H938" s="5"/>
      <c r="I938" s="5"/>
      <c r="J938" s="79"/>
      <c r="L938" s="5"/>
      <c r="M938" s="5"/>
      <c r="N938" s="5"/>
      <c r="O938" s="5"/>
      <c r="P938" s="5"/>
      <c r="Q938" s="5"/>
      <c r="R938" s="5"/>
      <c r="S938" s="5"/>
    </row>
    <row r="939" spans="2:19" ht="30" customHeight="1" x14ac:dyDescent="0.25">
      <c r="B939" s="5"/>
      <c r="C939" s="5"/>
      <c r="D939" s="5"/>
      <c r="E939" s="5"/>
      <c r="F939" s="5"/>
      <c r="G939" s="5"/>
      <c r="H939" s="5"/>
      <c r="I939" s="5"/>
      <c r="J939" s="79"/>
      <c r="L939" s="5"/>
      <c r="M939" s="5"/>
      <c r="N939" s="5"/>
      <c r="O939" s="5"/>
      <c r="P939" s="5"/>
      <c r="Q939" s="5"/>
      <c r="R939" s="5"/>
      <c r="S939" s="5"/>
    </row>
    <row r="940" spans="2:19" ht="30" customHeight="1" x14ac:dyDescent="0.25">
      <c r="B940" s="5"/>
      <c r="C940" s="5"/>
      <c r="D940" s="5"/>
      <c r="E940" s="5"/>
      <c r="F940" s="5"/>
      <c r="G940" s="5"/>
      <c r="H940" s="5"/>
      <c r="I940" s="5"/>
      <c r="J940" s="79"/>
      <c r="L940" s="5"/>
      <c r="M940" s="5"/>
      <c r="N940" s="5"/>
      <c r="O940" s="5"/>
      <c r="P940" s="5"/>
      <c r="Q940" s="5"/>
      <c r="R940" s="5"/>
      <c r="S940" s="5"/>
    </row>
    <row r="941" spans="2:19" ht="30" customHeight="1" x14ac:dyDescent="0.25">
      <c r="B941" s="5"/>
      <c r="C941" s="5"/>
      <c r="D941" s="5"/>
      <c r="E941" s="5"/>
      <c r="F941" s="5"/>
      <c r="G941" s="5"/>
      <c r="H941" s="5"/>
      <c r="I941" s="5"/>
      <c r="J941" s="79"/>
      <c r="L941" s="5"/>
      <c r="M941" s="5"/>
      <c r="N941" s="5"/>
      <c r="O941" s="5"/>
      <c r="P941" s="5"/>
      <c r="Q941" s="5"/>
      <c r="R941" s="5"/>
      <c r="S941" s="5"/>
    </row>
    <row r="942" spans="2:19" ht="30" customHeight="1" x14ac:dyDescent="0.25">
      <c r="B942" s="5"/>
      <c r="C942" s="5"/>
      <c r="D942" s="5"/>
      <c r="E942" s="5"/>
      <c r="F942" s="5"/>
      <c r="G942" s="5"/>
      <c r="H942" s="5"/>
      <c r="I942" s="5"/>
      <c r="J942" s="79"/>
      <c r="L942" s="5"/>
      <c r="M942" s="5"/>
      <c r="N942" s="5"/>
      <c r="O942" s="5"/>
      <c r="P942" s="5"/>
      <c r="Q942" s="5"/>
      <c r="R942" s="5"/>
      <c r="S942" s="5"/>
    </row>
    <row r="943" spans="2:19" ht="30" customHeight="1" x14ac:dyDescent="0.25">
      <c r="B943" s="5"/>
      <c r="C943" s="5"/>
      <c r="D943" s="5"/>
      <c r="E943" s="5"/>
      <c r="F943" s="5"/>
      <c r="G943" s="5"/>
      <c r="H943" s="5"/>
      <c r="I943" s="5"/>
      <c r="J943" s="79"/>
      <c r="L943" s="5"/>
      <c r="M943" s="5"/>
      <c r="N943" s="5"/>
      <c r="O943" s="5"/>
      <c r="P943" s="5"/>
      <c r="Q943" s="5"/>
      <c r="R943" s="5"/>
      <c r="S943" s="5"/>
    </row>
    <row r="944" spans="2:19" ht="30" customHeight="1" x14ac:dyDescent="0.25">
      <c r="B944" s="5"/>
      <c r="C944" s="5"/>
      <c r="D944" s="5"/>
      <c r="E944" s="5"/>
      <c r="F944" s="5"/>
      <c r="G944" s="5"/>
      <c r="H944" s="5"/>
      <c r="I944" s="5"/>
      <c r="J944" s="79"/>
      <c r="L944" s="5"/>
      <c r="M944" s="5"/>
      <c r="N944" s="5"/>
      <c r="O944" s="5"/>
      <c r="P944" s="5"/>
      <c r="Q944" s="5"/>
      <c r="R944" s="5"/>
      <c r="S944" s="5"/>
    </row>
    <row r="945" spans="2:19" ht="30" customHeight="1" x14ac:dyDescent="0.25">
      <c r="B945" s="5"/>
      <c r="C945" s="5"/>
      <c r="D945" s="5"/>
      <c r="E945" s="5"/>
      <c r="F945" s="5"/>
      <c r="G945" s="5"/>
      <c r="H945" s="5"/>
      <c r="I945" s="5"/>
      <c r="J945" s="79"/>
      <c r="L945" s="5"/>
      <c r="M945" s="5"/>
      <c r="N945" s="5"/>
      <c r="O945" s="5"/>
      <c r="P945" s="5"/>
      <c r="Q945" s="5"/>
      <c r="R945" s="5"/>
      <c r="S945" s="5"/>
    </row>
    <row r="946" spans="2:19" ht="30" customHeight="1" x14ac:dyDescent="0.25">
      <c r="B946" s="5"/>
      <c r="C946" s="5"/>
      <c r="D946" s="5"/>
      <c r="E946" s="5"/>
      <c r="F946" s="5"/>
      <c r="G946" s="5"/>
      <c r="H946" s="5"/>
      <c r="I946" s="5"/>
      <c r="J946" s="79"/>
      <c r="L946" s="5"/>
      <c r="M946" s="5"/>
      <c r="N946" s="5"/>
      <c r="O946" s="5"/>
      <c r="P946" s="5"/>
      <c r="Q946" s="5"/>
      <c r="R946" s="5"/>
      <c r="S946" s="5"/>
    </row>
    <row r="947" spans="2:19" ht="30" customHeight="1" x14ac:dyDescent="0.25">
      <c r="B947" s="5"/>
      <c r="C947" s="5"/>
      <c r="D947" s="5"/>
      <c r="E947" s="5"/>
      <c r="F947" s="5"/>
      <c r="G947" s="5"/>
      <c r="H947" s="5"/>
      <c r="I947" s="5"/>
      <c r="J947" s="79"/>
      <c r="L947" s="5"/>
      <c r="M947" s="5"/>
      <c r="N947" s="5"/>
      <c r="O947" s="5"/>
      <c r="P947" s="5"/>
      <c r="Q947" s="5"/>
      <c r="R947" s="5"/>
      <c r="S947" s="5"/>
    </row>
    <row r="948" spans="2:19" ht="30" customHeight="1" x14ac:dyDescent="0.25">
      <c r="B948" s="5"/>
      <c r="C948" s="5"/>
      <c r="D948" s="5"/>
      <c r="E948" s="5"/>
      <c r="F948" s="5"/>
      <c r="G948" s="5"/>
      <c r="H948" s="5"/>
      <c r="I948" s="5"/>
      <c r="J948" s="79"/>
      <c r="L948" s="5"/>
      <c r="M948" s="5"/>
      <c r="N948" s="5"/>
      <c r="O948" s="5"/>
      <c r="P948" s="5"/>
      <c r="Q948" s="5"/>
      <c r="R948" s="5"/>
      <c r="S948" s="5"/>
    </row>
    <row r="949" spans="2:19" ht="30" customHeight="1" x14ac:dyDescent="0.25">
      <c r="B949" s="5"/>
      <c r="C949" s="5"/>
      <c r="D949" s="5"/>
      <c r="E949" s="5"/>
      <c r="F949" s="5"/>
      <c r="G949" s="5"/>
      <c r="H949" s="5"/>
      <c r="I949" s="5"/>
      <c r="J949" s="79"/>
      <c r="L949" s="5"/>
      <c r="M949" s="5"/>
      <c r="N949" s="5"/>
      <c r="O949" s="5"/>
      <c r="P949" s="5"/>
      <c r="Q949" s="5"/>
      <c r="R949" s="5"/>
      <c r="S949" s="5"/>
    </row>
    <row r="950" spans="2:19" ht="30" customHeight="1" x14ac:dyDescent="0.25">
      <c r="B950" s="5"/>
      <c r="C950" s="5"/>
      <c r="D950" s="5"/>
      <c r="E950" s="5"/>
      <c r="F950" s="5"/>
      <c r="G950" s="5"/>
      <c r="H950" s="5"/>
      <c r="I950" s="5"/>
      <c r="J950" s="79"/>
      <c r="L950" s="5"/>
      <c r="M950" s="5"/>
      <c r="N950" s="5"/>
      <c r="O950" s="5"/>
      <c r="P950" s="5"/>
      <c r="Q950" s="5"/>
      <c r="R950" s="5"/>
      <c r="S950" s="5"/>
    </row>
    <row r="951" spans="2:19" ht="30" customHeight="1" x14ac:dyDescent="0.25">
      <c r="B951" s="5"/>
      <c r="C951" s="5"/>
      <c r="D951" s="5"/>
      <c r="E951" s="5"/>
      <c r="F951" s="5"/>
      <c r="G951" s="5"/>
      <c r="H951" s="5"/>
      <c r="I951" s="5"/>
      <c r="J951" s="79"/>
      <c r="L951" s="5"/>
      <c r="M951" s="5"/>
      <c r="N951" s="5"/>
      <c r="O951" s="5"/>
      <c r="P951" s="5"/>
      <c r="Q951" s="5"/>
      <c r="R951" s="5"/>
      <c r="S951" s="5"/>
    </row>
    <row r="952" spans="2:19" ht="30" customHeight="1" x14ac:dyDescent="0.25">
      <c r="B952" s="5"/>
      <c r="C952" s="5"/>
      <c r="D952" s="5"/>
      <c r="E952" s="5"/>
      <c r="F952" s="5"/>
      <c r="G952" s="5"/>
      <c r="H952" s="5"/>
      <c r="I952" s="5"/>
      <c r="J952" s="79"/>
      <c r="L952" s="5"/>
      <c r="M952" s="5"/>
      <c r="N952" s="5"/>
      <c r="O952" s="5"/>
      <c r="P952" s="5"/>
      <c r="Q952" s="5"/>
      <c r="R952" s="5"/>
      <c r="S952" s="5"/>
    </row>
    <row r="953" spans="2:19" ht="30" customHeight="1" x14ac:dyDescent="0.25">
      <c r="B953" s="5"/>
      <c r="C953" s="5"/>
      <c r="D953" s="5"/>
      <c r="E953" s="5"/>
      <c r="F953" s="5"/>
      <c r="G953" s="5"/>
      <c r="H953" s="5"/>
      <c r="I953" s="5"/>
      <c r="J953" s="79"/>
      <c r="L953" s="5"/>
      <c r="M953" s="5"/>
      <c r="N953" s="5"/>
      <c r="O953" s="5"/>
      <c r="P953" s="5"/>
      <c r="Q953" s="5"/>
      <c r="R953" s="5"/>
      <c r="S953" s="5"/>
    </row>
    <row r="954" spans="2:19" ht="30" customHeight="1" x14ac:dyDescent="0.25">
      <c r="B954" s="5"/>
      <c r="C954" s="5"/>
      <c r="D954" s="5"/>
      <c r="E954" s="5"/>
      <c r="F954" s="5"/>
      <c r="G954" s="5"/>
      <c r="H954" s="5"/>
      <c r="I954" s="5"/>
      <c r="J954" s="79"/>
      <c r="L954" s="5"/>
      <c r="M954" s="5"/>
      <c r="N954" s="5"/>
      <c r="O954" s="5"/>
      <c r="P954" s="5"/>
      <c r="Q954" s="5"/>
      <c r="R954" s="5"/>
      <c r="S954" s="5"/>
    </row>
    <row r="955" spans="2:19" ht="30" customHeight="1" x14ac:dyDescent="0.25">
      <c r="B955" s="5"/>
      <c r="C955" s="5"/>
      <c r="D955" s="5"/>
      <c r="E955" s="5"/>
      <c r="F955" s="5"/>
      <c r="G955" s="5"/>
      <c r="H955" s="5"/>
      <c r="I955" s="5"/>
      <c r="J955" s="79"/>
      <c r="L955" s="5"/>
      <c r="M955" s="5"/>
      <c r="N955" s="5"/>
      <c r="O955" s="5"/>
      <c r="P955" s="5"/>
      <c r="Q955" s="5"/>
      <c r="R955" s="5"/>
      <c r="S955" s="5"/>
    </row>
    <row r="956" spans="2:19" ht="30" customHeight="1" x14ac:dyDescent="0.25">
      <c r="B956" s="5"/>
      <c r="C956" s="5"/>
      <c r="D956" s="5"/>
      <c r="E956" s="5"/>
      <c r="F956" s="5"/>
      <c r="G956" s="5"/>
      <c r="H956" s="5"/>
      <c r="I956" s="5"/>
      <c r="J956" s="79"/>
      <c r="L956" s="5"/>
      <c r="M956" s="5"/>
      <c r="N956" s="5"/>
      <c r="O956" s="5"/>
      <c r="P956" s="5"/>
      <c r="Q956" s="5"/>
      <c r="R956" s="5"/>
      <c r="S956" s="5"/>
    </row>
    <row r="957" spans="2:19" ht="30" customHeight="1" x14ac:dyDescent="0.25">
      <c r="B957" s="5"/>
      <c r="C957" s="5"/>
      <c r="D957" s="5"/>
      <c r="E957" s="5"/>
      <c r="F957" s="5"/>
      <c r="G957" s="5"/>
      <c r="H957" s="5"/>
      <c r="I957" s="5"/>
      <c r="J957" s="79"/>
      <c r="L957" s="5"/>
      <c r="M957" s="5"/>
      <c r="N957" s="5"/>
      <c r="O957" s="5"/>
      <c r="P957" s="5"/>
      <c r="Q957" s="5"/>
      <c r="R957" s="5"/>
      <c r="S957" s="5"/>
    </row>
    <row r="958" spans="2:19" ht="30" customHeight="1" x14ac:dyDescent="0.25">
      <c r="B958" s="5"/>
      <c r="C958" s="5"/>
      <c r="D958" s="5"/>
      <c r="E958" s="5"/>
      <c r="F958" s="5"/>
      <c r="G958" s="5"/>
      <c r="H958" s="5"/>
      <c r="I958" s="5"/>
      <c r="J958" s="79"/>
      <c r="L958" s="5"/>
      <c r="M958" s="5"/>
      <c r="N958" s="5"/>
      <c r="O958" s="5"/>
      <c r="P958" s="5"/>
      <c r="Q958" s="5"/>
      <c r="R958" s="5"/>
      <c r="S958" s="5"/>
    </row>
    <row r="959" spans="2:19" ht="30" customHeight="1" x14ac:dyDescent="0.25">
      <c r="B959" s="5"/>
      <c r="C959" s="5"/>
      <c r="D959" s="5"/>
      <c r="E959" s="5"/>
      <c r="F959" s="5"/>
      <c r="G959" s="5"/>
      <c r="H959" s="5"/>
      <c r="I959" s="5"/>
      <c r="J959" s="79"/>
      <c r="L959" s="5"/>
      <c r="M959" s="5"/>
      <c r="N959" s="5"/>
      <c r="O959" s="5"/>
      <c r="P959" s="5"/>
      <c r="Q959" s="5"/>
      <c r="R959" s="5"/>
      <c r="S959" s="5"/>
    </row>
    <row r="960" spans="2:19" ht="30" customHeight="1" x14ac:dyDescent="0.25">
      <c r="B960" s="5"/>
      <c r="C960" s="5"/>
      <c r="D960" s="5"/>
      <c r="E960" s="5"/>
      <c r="F960" s="5"/>
      <c r="G960" s="5"/>
      <c r="H960" s="5"/>
      <c r="I960" s="5"/>
      <c r="J960" s="79"/>
      <c r="L960" s="5"/>
      <c r="M960" s="5"/>
      <c r="N960" s="5"/>
      <c r="O960" s="5"/>
      <c r="P960" s="5"/>
      <c r="Q960" s="5"/>
      <c r="R960" s="5"/>
      <c r="S960" s="5"/>
    </row>
    <row r="961" spans="2:19" ht="30" customHeight="1" x14ac:dyDescent="0.25">
      <c r="B961" s="5"/>
      <c r="C961" s="5"/>
      <c r="D961" s="5"/>
      <c r="E961" s="5"/>
      <c r="F961" s="5"/>
      <c r="G961" s="5"/>
      <c r="H961" s="5"/>
      <c r="I961" s="5"/>
      <c r="J961" s="79"/>
      <c r="L961" s="5"/>
      <c r="M961" s="5"/>
      <c r="N961" s="5"/>
      <c r="O961" s="5"/>
      <c r="P961" s="5"/>
      <c r="Q961" s="5"/>
      <c r="R961" s="5"/>
      <c r="S961" s="5"/>
    </row>
    <row r="962" spans="2:19" ht="30" customHeight="1" x14ac:dyDescent="0.25">
      <c r="B962" s="5"/>
      <c r="C962" s="5"/>
      <c r="D962" s="5"/>
      <c r="E962" s="5"/>
      <c r="F962" s="5"/>
      <c r="G962" s="5"/>
      <c r="H962" s="5"/>
      <c r="I962" s="5"/>
      <c r="J962" s="79"/>
      <c r="L962" s="5"/>
      <c r="M962" s="5"/>
      <c r="N962" s="5"/>
      <c r="O962" s="5"/>
      <c r="P962" s="5"/>
      <c r="Q962" s="5"/>
      <c r="R962" s="5"/>
      <c r="S962" s="5"/>
    </row>
    <row r="963" spans="2:19" ht="30" customHeight="1" x14ac:dyDescent="0.25">
      <c r="B963" s="5"/>
      <c r="C963" s="5"/>
      <c r="D963" s="5"/>
      <c r="E963" s="5"/>
      <c r="F963" s="5"/>
      <c r="G963" s="5"/>
      <c r="H963" s="5"/>
      <c r="I963" s="5"/>
      <c r="J963" s="79"/>
      <c r="L963" s="5"/>
      <c r="M963" s="5"/>
      <c r="N963" s="5"/>
      <c r="O963" s="5"/>
      <c r="P963" s="5"/>
      <c r="Q963" s="5"/>
      <c r="R963" s="5"/>
      <c r="S963" s="5"/>
    </row>
    <row r="964" spans="2:19" ht="30" customHeight="1" x14ac:dyDescent="0.25">
      <c r="B964" s="5"/>
      <c r="C964" s="5"/>
      <c r="D964" s="5"/>
      <c r="E964" s="5"/>
      <c r="F964" s="5"/>
      <c r="G964" s="5"/>
      <c r="H964" s="5"/>
      <c r="I964" s="5"/>
      <c r="J964" s="79"/>
      <c r="L964" s="5"/>
      <c r="M964" s="5"/>
      <c r="N964" s="5"/>
      <c r="O964" s="5"/>
      <c r="P964" s="5"/>
      <c r="Q964" s="5"/>
      <c r="R964" s="5"/>
      <c r="S964" s="5"/>
    </row>
    <row r="965" spans="2:19" ht="30" customHeight="1" x14ac:dyDescent="0.25">
      <c r="B965" s="5"/>
      <c r="C965" s="5"/>
      <c r="D965" s="5"/>
      <c r="E965" s="5"/>
      <c r="F965" s="5"/>
      <c r="G965" s="5"/>
      <c r="H965" s="5"/>
      <c r="I965" s="5"/>
      <c r="J965" s="79"/>
      <c r="L965" s="5"/>
      <c r="M965" s="5"/>
      <c r="N965" s="5"/>
      <c r="O965" s="5"/>
      <c r="P965" s="5"/>
      <c r="Q965" s="5"/>
      <c r="R965" s="5"/>
      <c r="S965" s="5"/>
    </row>
    <row r="966" spans="2:19" ht="30" customHeight="1" x14ac:dyDescent="0.25">
      <c r="B966" s="5"/>
      <c r="C966" s="5"/>
      <c r="D966" s="5"/>
      <c r="E966" s="5"/>
      <c r="F966" s="5"/>
      <c r="G966" s="5"/>
      <c r="H966" s="5"/>
      <c r="I966" s="5"/>
      <c r="J966" s="79"/>
      <c r="L966" s="5"/>
      <c r="M966" s="5"/>
      <c r="N966" s="5"/>
      <c r="O966" s="5"/>
      <c r="P966" s="5"/>
      <c r="Q966" s="5"/>
      <c r="R966" s="5"/>
      <c r="S966" s="5"/>
    </row>
    <row r="967" spans="2:19" ht="30" customHeight="1" x14ac:dyDescent="0.25">
      <c r="B967" s="5"/>
      <c r="C967" s="5"/>
      <c r="D967" s="5"/>
      <c r="E967" s="5"/>
      <c r="F967" s="5"/>
      <c r="G967" s="5"/>
      <c r="H967" s="5"/>
      <c r="I967" s="5"/>
      <c r="J967" s="79"/>
      <c r="L967" s="5"/>
      <c r="M967" s="5"/>
      <c r="N967" s="5"/>
      <c r="O967" s="5"/>
      <c r="P967" s="5"/>
      <c r="Q967" s="5"/>
      <c r="R967" s="5"/>
      <c r="S967" s="5"/>
    </row>
    <row r="968" spans="2:19" ht="30" customHeight="1" x14ac:dyDescent="0.25">
      <c r="B968" s="5"/>
      <c r="C968" s="5"/>
      <c r="D968" s="5"/>
      <c r="E968" s="5"/>
      <c r="F968" s="5"/>
      <c r="G968" s="5"/>
      <c r="H968" s="5"/>
      <c r="I968" s="5"/>
      <c r="J968" s="79"/>
      <c r="L968" s="5"/>
      <c r="M968" s="5"/>
      <c r="N968" s="5"/>
      <c r="O968" s="5"/>
      <c r="P968" s="5"/>
      <c r="Q968" s="5"/>
      <c r="R968" s="5"/>
      <c r="S968" s="5"/>
    </row>
    <row r="969" spans="2:19" ht="30" customHeight="1" x14ac:dyDescent="0.25">
      <c r="B969" s="5"/>
      <c r="C969" s="5"/>
      <c r="D969" s="5"/>
      <c r="E969" s="5"/>
      <c r="F969" s="5"/>
      <c r="G969" s="5"/>
      <c r="H969" s="5"/>
      <c r="I969" s="5"/>
      <c r="J969" s="79"/>
      <c r="L969" s="5"/>
      <c r="M969" s="5"/>
      <c r="N969" s="5"/>
      <c r="O969" s="5"/>
      <c r="P969" s="5"/>
      <c r="Q969" s="5"/>
      <c r="R969" s="5"/>
      <c r="S969" s="5"/>
    </row>
    <row r="970" spans="2:19" ht="30" customHeight="1" x14ac:dyDescent="0.25">
      <c r="B970" s="5"/>
      <c r="C970" s="5"/>
      <c r="D970" s="5"/>
      <c r="E970" s="5"/>
      <c r="F970" s="5"/>
      <c r="G970" s="5"/>
      <c r="H970" s="5"/>
      <c r="I970" s="5"/>
      <c r="J970" s="79"/>
      <c r="L970" s="5"/>
      <c r="M970" s="5"/>
      <c r="N970" s="5"/>
      <c r="O970" s="5"/>
      <c r="P970" s="5"/>
      <c r="Q970" s="5"/>
      <c r="R970" s="5"/>
      <c r="S970" s="5"/>
    </row>
    <row r="971" spans="2:19" ht="30" customHeight="1" x14ac:dyDescent="0.25">
      <c r="B971" s="5"/>
      <c r="C971" s="5"/>
      <c r="D971" s="5"/>
      <c r="E971" s="5"/>
      <c r="F971" s="5"/>
      <c r="G971" s="5"/>
      <c r="H971" s="5"/>
      <c r="I971" s="5"/>
      <c r="J971" s="79"/>
      <c r="L971" s="5"/>
      <c r="M971" s="5"/>
      <c r="N971" s="5"/>
      <c r="O971" s="5"/>
      <c r="P971" s="5"/>
      <c r="Q971" s="5"/>
      <c r="R971" s="5"/>
      <c r="S971" s="5"/>
    </row>
    <row r="972" spans="2:19" ht="30" customHeight="1" x14ac:dyDescent="0.25">
      <c r="B972" s="5"/>
      <c r="C972" s="5"/>
      <c r="D972" s="5"/>
      <c r="E972" s="5"/>
      <c r="F972" s="5"/>
      <c r="G972" s="5"/>
      <c r="H972" s="5"/>
      <c r="I972" s="5"/>
      <c r="J972" s="79"/>
      <c r="L972" s="5"/>
      <c r="M972" s="5"/>
      <c r="N972" s="5"/>
      <c r="O972" s="5"/>
      <c r="P972" s="5"/>
      <c r="Q972" s="5"/>
      <c r="R972" s="5"/>
      <c r="S972" s="5"/>
    </row>
    <row r="973" spans="2:19" ht="30" customHeight="1" x14ac:dyDescent="0.25">
      <c r="B973" s="5"/>
      <c r="C973" s="5"/>
      <c r="D973" s="5"/>
      <c r="E973" s="5"/>
      <c r="F973" s="5"/>
      <c r="G973" s="5"/>
      <c r="H973" s="5"/>
      <c r="I973" s="5"/>
      <c r="J973" s="79"/>
      <c r="L973" s="5"/>
      <c r="M973" s="5"/>
      <c r="N973" s="5"/>
      <c r="O973" s="5"/>
      <c r="P973" s="5"/>
      <c r="Q973" s="5"/>
      <c r="R973" s="5"/>
      <c r="S973" s="5"/>
    </row>
    <row r="974" spans="2:19" ht="30" customHeight="1" x14ac:dyDescent="0.25">
      <c r="B974" s="5"/>
      <c r="C974" s="5"/>
      <c r="D974" s="5"/>
      <c r="E974" s="5"/>
      <c r="F974" s="5"/>
      <c r="G974" s="5"/>
      <c r="H974" s="5"/>
      <c r="I974" s="5"/>
      <c r="J974" s="79"/>
      <c r="L974" s="5"/>
      <c r="M974" s="5"/>
      <c r="N974" s="5"/>
      <c r="O974" s="5"/>
      <c r="P974" s="5"/>
      <c r="Q974" s="5"/>
      <c r="R974" s="5"/>
      <c r="S974" s="5"/>
    </row>
    <row r="975" spans="2:19" ht="30" customHeight="1" x14ac:dyDescent="0.25">
      <c r="B975" s="5"/>
      <c r="C975" s="5"/>
      <c r="D975" s="5"/>
      <c r="E975" s="5"/>
      <c r="F975" s="5"/>
      <c r="G975" s="5"/>
      <c r="H975" s="5"/>
      <c r="I975" s="5"/>
      <c r="J975" s="79"/>
      <c r="L975" s="5"/>
      <c r="M975" s="5"/>
      <c r="N975" s="5"/>
      <c r="O975" s="5"/>
      <c r="P975" s="5"/>
      <c r="Q975" s="5"/>
      <c r="R975" s="5"/>
      <c r="S975" s="5"/>
    </row>
    <row r="976" spans="2:19" ht="30" customHeight="1" x14ac:dyDescent="0.25">
      <c r="B976" s="5"/>
      <c r="C976" s="5"/>
      <c r="D976" s="5"/>
      <c r="E976" s="5"/>
      <c r="F976" s="5"/>
      <c r="G976" s="5"/>
      <c r="H976" s="5"/>
      <c r="I976" s="5"/>
      <c r="J976" s="79"/>
      <c r="L976" s="5"/>
      <c r="M976" s="5"/>
      <c r="N976" s="5"/>
      <c r="O976" s="5"/>
      <c r="P976" s="5"/>
      <c r="Q976" s="5"/>
      <c r="R976" s="5"/>
      <c r="S976" s="5"/>
    </row>
    <row r="977" spans="2:19" ht="30" customHeight="1" x14ac:dyDescent="0.25">
      <c r="B977" s="5"/>
      <c r="C977" s="5"/>
      <c r="D977" s="5"/>
      <c r="E977" s="5"/>
      <c r="F977" s="5"/>
      <c r="G977" s="5"/>
      <c r="H977" s="5"/>
      <c r="I977" s="5"/>
      <c r="J977" s="79"/>
      <c r="L977" s="5"/>
      <c r="M977" s="5"/>
      <c r="N977" s="5"/>
      <c r="O977" s="5"/>
      <c r="P977" s="5"/>
      <c r="Q977" s="5"/>
      <c r="R977" s="5"/>
      <c r="S977" s="5"/>
    </row>
    <row r="978" spans="2:19" ht="30" customHeight="1" x14ac:dyDescent="0.25">
      <c r="B978" s="5"/>
      <c r="C978" s="5"/>
      <c r="D978" s="5"/>
      <c r="E978" s="5"/>
      <c r="F978" s="5"/>
      <c r="G978" s="5"/>
      <c r="H978" s="5"/>
      <c r="I978" s="5"/>
      <c r="J978" s="79"/>
      <c r="L978" s="5"/>
      <c r="M978" s="5"/>
      <c r="N978" s="5"/>
      <c r="O978" s="5"/>
      <c r="P978" s="5"/>
      <c r="Q978" s="5"/>
      <c r="R978" s="5"/>
      <c r="S978" s="5"/>
    </row>
    <row r="979" spans="2:19" ht="30" customHeight="1" x14ac:dyDescent="0.25">
      <c r="B979" s="5"/>
      <c r="C979" s="5"/>
      <c r="D979" s="5"/>
      <c r="E979" s="5"/>
      <c r="F979" s="5"/>
      <c r="G979" s="5"/>
      <c r="H979" s="5"/>
      <c r="I979" s="5"/>
      <c r="J979" s="79"/>
      <c r="L979" s="5"/>
      <c r="M979" s="5"/>
      <c r="N979" s="5"/>
      <c r="O979" s="5"/>
      <c r="P979" s="5"/>
      <c r="Q979" s="5"/>
      <c r="R979" s="5"/>
      <c r="S979" s="5"/>
    </row>
    <row r="980" spans="2:19" ht="30" customHeight="1" x14ac:dyDescent="0.25">
      <c r="B980" s="5"/>
      <c r="C980" s="5"/>
      <c r="D980" s="5"/>
      <c r="E980" s="5"/>
      <c r="F980" s="5"/>
      <c r="G980" s="5"/>
      <c r="H980" s="5"/>
      <c r="I980" s="5"/>
      <c r="J980" s="79"/>
      <c r="L980" s="5"/>
      <c r="M980" s="5"/>
      <c r="N980" s="5"/>
      <c r="O980" s="5"/>
      <c r="P980" s="5"/>
      <c r="Q980" s="5"/>
      <c r="R980" s="5"/>
      <c r="S980" s="5"/>
    </row>
    <row r="981" spans="2:19" ht="30" customHeight="1" x14ac:dyDescent="0.25">
      <c r="B981" s="5"/>
      <c r="C981" s="5"/>
      <c r="D981" s="5"/>
      <c r="E981" s="5"/>
      <c r="F981" s="5"/>
      <c r="G981" s="5"/>
      <c r="H981" s="5"/>
      <c r="I981" s="5"/>
      <c r="J981" s="79"/>
      <c r="L981" s="5"/>
      <c r="M981" s="5"/>
      <c r="N981" s="5"/>
      <c r="O981" s="5"/>
      <c r="P981" s="5"/>
      <c r="Q981" s="5"/>
      <c r="R981" s="5"/>
      <c r="S981" s="5"/>
    </row>
    <row r="982" spans="2:19" ht="30" customHeight="1" x14ac:dyDescent="0.25">
      <c r="B982" s="5"/>
      <c r="C982" s="5"/>
      <c r="D982" s="5"/>
      <c r="E982" s="5"/>
      <c r="F982" s="5"/>
      <c r="G982" s="5"/>
      <c r="H982" s="5"/>
      <c r="I982" s="5"/>
      <c r="J982" s="79"/>
      <c r="L982" s="5"/>
      <c r="M982" s="5"/>
      <c r="N982" s="5"/>
      <c r="O982" s="5"/>
      <c r="P982" s="5"/>
      <c r="Q982" s="5"/>
      <c r="R982" s="5"/>
      <c r="S982" s="5"/>
    </row>
    <row r="983" spans="2:19" ht="30" customHeight="1" x14ac:dyDescent="0.25">
      <c r="B983" s="5"/>
      <c r="C983" s="5"/>
      <c r="D983" s="5"/>
      <c r="E983" s="5"/>
      <c r="F983" s="5"/>
      <c r="G983" s="5"/>
      <c r="H983" s="5"/>
      <c r="I983" s="5"/>
      <c r="J983" s="79"/>
      <c r="L983" s="5"/>
      <c r="M983" s="5"/>
      <c r="N983" s="5"/>
      <c r="O983" s="5"/>
      <c r="P983" s="5"/>
      <c r="Q983" s="5"/>
      <c r="R983" s="5"/>
      <c r="S983" s="5"/>
    </row>
    <row r="984" spans="2:19" ht="30" customHeight="1" x14ac:dyDescent="0.25">
      <c r="B984" s="5"/>
      <c r="C984" s="5"/>
      <c r="D984" s="5"/>
      <c r="E984" s="5"/>
      <c r="F984" s="5"/>
      <c r="G984" s="5"/>
      <c r="H984" s="5"/>
      <c r="I984" s="5"/>
      <c r="J984" s="79"/>
      <c r="L984" s="5"/>
      <c r="M984" s="5"/>
      <c r="N984" s="5"/>
      <c r="O984" s="5"/>
      <c r="P984" s="5"/>
      <c r="Q984" s="5"/>
      <c r="R984" s="5"/>
      <c r="S984" s="5"/>
    </row>
    <row r="985" spans="2:19" ht="30" customHeight="1" x14ac:dyDescent="0.25">
      <c r="B985" s="5"/>
      <c r="C985" s="5"/>
      <c r="D985" s="5"/>
      <c r="E985" s="5"/>
      <c r="F985" s="5"/>
      <c r="G985" s="5"/>
      <c r="H985" s="5"/>
      <c r="I985" s="5"/>
      <c r="J985" s="79"/>
      <c r="L985" s="5"/>
      <c r="M985" s="5"/>
      <c r="N985" s="5"/>
      <c r="O985" s="5"/>
      <c r="P985" s="5"/>
      <c r="Q985" s="5"/>
      <c r="R985" s="5"/>
      <c r="S985" s="5"/>
    </row>
    <row r="986" spans="2:19" ht="30" customHeight="1" x14ac:dyDescent="0.25">
      <c r="B986" s="5"/>
      <c r="C986" s="5"/>
      <c r="D986" s="5"/>
      <c r="E986" s="5"/>
      <c r="F986" s="5"/>
      <c r="G986" s="5"/>
      <c r="H986" s="5"/>
      <c r="I986" s="5"/>
      <c r="J986" s="79"/>
      <c r="L986" s="5"/>
      <c r="M986" s="5"/>
      <c r="N986" s="5"/>
      <c r="O986" s="5"/>
      <c r="P986" s="5"/>
      <c r="Q986" s="5"/>
      <c r="R986" s="5"/>
      <c r="S986" s="5"/>
    </row>
    <row r="987" spans="2:19" ht="30" customHeight="1" x14ac:dyDescent="0.25">
      <c r="B987" s="5"/>
      <c r="C987" s="5"/>
      <c r="D987" s="5"/>
      <c r="E987" s="5"/>
      <c r="F987" s="5"/>
      <c r="G987" s="5"/>
      <c r="H987" s="5"/>
      <c r="I987" s="5"/>
      <c r="J987" s="79"/>
      <c r="L987" s="5"/>
      <c r="M987" s="5"/>
      <c r="N987" s="5"/>
      <c r="O987" s="5"/>
      <c r="P987" s="5"/>
      <c r="Q987" s="5"/>
      <c r="R987" s="5"/>
      <c r="S987" s="5"/>
    </row>
    <row r="988" spans="2:19" ht="30" customHeight="1" x14ac:dyDescent="0.25">
      <c r="B988" s="5"/>
      <c r="C988" s="5"/>
      <c r="D988" s="5"/>
      <c r="E988" s="5"/>
      <c r="F988" s="5"/>
      <c r="G988" s="5"/>
      <c r="H988" s="5"/>
      <c r="I988" s="5"/>
      <c r="J988" s="79"/>
      <c r="L988" s="5"/>
      <c r="M988" s="5"/>
      <c r="N988" s="5"/>
      <c r="O988" s="5"/>
      <c r="P988" s="5"/>
      <c r="Q988" s="5"/>
      <c r="R988" s="5"/>
      <c r="S988" s="5"/>
    </row>
    <row r="989" spans="2:19" ht="30" customHeight="1" x14ac:dyDescent="0.25">
      <c r="B989" s="5"/>
      <c r="C989" s="5"/>
      <c r="D989" s="5"/>
      <c r="E989" s="5"/>
      <c r="F989" s="5"/>
      <c r="G989" s="5"/>
      <c r="H989" s="5"/>
      <c r="I989" s="5"/>
      <c r="J989" s="79"/>
      <c r="L989" s="5"/>
      <c r="M989" s="5"/>
      <c r="N989" s="5"/>
      <c r="O989" s="5"/>
      <c r="P989" s="5"/>
      <c r="Q989" s="5"/>
      <c r="R989" s="5"/>
      <c r="S989" s="5"/>
    </row>
    <row r="990" spans="2:19" ht="30" customHeight="1" x14ac:dyDescent="0.25">
      <c r="B990" s="5"/>
      <c r="C990" s="5"/>
      <c r="D990" s="5"/>
      <c r="E990" s="5"/>
      <c r="F990" s="5"/>
      <c r="G990" s="5"/>
      <c r="H990" s="5"/>
      <c r="I990" s="5"/>
      <c r="J990" s="79"/>
      <c r="L990" s="5"/>
      <c r="M990" s="5"/>
      <c r="N990" s="5"/>
      <c r="O990" s="5"/>
      <c r="P990" s="5"/>
      <c r="Q990" s="5"/>
      <c r="R990" s="5"/>
      <c r="S990" s="5"/>
    </row>
    <row r="991" spans="2:19" ht="30" customHeight="1" x14ac:dyDescent="0.25">
      <c r="B991" s="5"/>
      <c r="C991" s="5"/>
      <c r="D991" s="5"/>
      <c r="E991" s="5"/>
      <c r="F991" s="5"/>
      <c r="G991" s="5"/>
      <c r="H991" s="5"/>
      <c r="I991" s="5"/>
      <c r="J991" s="79"/>
      <c r="L991" s="5"/>
      <c r="M991" s="5"/>
      <c r="N991" s="5"/>
      <c r="O991" s="5"/>
      <c r="P991" s="5"/>
      <c r="Q991" s="5"/>
      <c r="R991" s="5"/>
      <c r="S991" s="5"/>
    </row>
    <row r="992" spans="2:19" ht="30" customHeight="1" x14ac:dyDescent="0.25">
      <c r="B992" s="5"/>
      <c r="C992" s="5"/>
      <c r="D992" s="5"/>
      <c r="E992" s="5"/>
      <c r="F992" s="5"/>
      <c r="G992" s="5"/>
      <c r="H992" s="5"/>
      <c r="I992" s="5"/>
      <c r="J992" s="79"/>
      <c r="L992" s="5"/>
      <c r="M992" s="5"/>
      <c r="N992" s="5"/>
      <c r="O992" s="5"/>
      <c r="P992" s="5"/>
      <c r="Q992" s="5"/>
      <c r="R992" s="5"/>
      <c r="S992" s="5"/>
    </row>
    <row r="993" spans="2:19" ht="30" customHeight="1" x14ac:dyDescent="0.25">
      <c r="B993" s="5"/>
      <c r="C993" s="5"/>
      <c r="D993" s="5"/>
      <c r="E993" s="5"/>
      <c r="F993" s="5"/>
      <c r="G993" s="5"/>
      <c r="H993" s="5"/>
      <c r="I993" s="5"/>
      <c r="J993" s="79"/>
      <c r="L993" s="5"/>
      <c r="M993" s="5"/>
      <c r="N993" s="5"/>
      <c r="O993" s="5"/>
      <c r="P993" s="5"/>
      <c r="Q993" s="5"/>
      <c r="R993" s="5"/>
      <c r="S993" s="5"/>
    </row>
    <row r="994" spans="2:19" ht="30" customHeight="1" x14ac:dyDescent="0.25">
      <c r="B994" s="5"/>
      <c r="C994" s="5"/>
      <c r="D994" s="5"/>
      <c r="E994" s="5"/>
      <c r="F994" s="5"/>
      <c r="G994" s="5"/>
      <c r="H994" s="5"/>
      <c r="I994" s="5"/>
      <c r="J994" s="79"/>
      <c r="L994" s="5"/>
      <c r="M994" s="5"/>
      <c r="N994" s="5"/>
      <c r="O994" s="5"/>
      <c r="P994" s="5"/>
      <c r="Q994" s="5"/>
      <c r="R994" s="5"/>
      <c r="S994" s="5"/>
    </row>
    <row r="995" spans="2:19" ht="30" customHeight="1" x14ac:dyDescent="0.25">
      <c r="B995" s="5"/>
      <c r="C995" s="5"/>
      <c r="D995" s="5"/>
      <c r="E995" s="5"/>
      <c r="F995" s="5"/>
      <c r="G995" s="5"/>
      <c r="H995" s="5"/>
      <c r="I995" s="5"/>
      <c r="J995" s="79"/>
      <c r="L995" s="5"/>
      <c r="M995" s="5"/>
      <c r="N995" s="5"/>
      <c r="O995" s="5"/>
      <c r="P995" s="5"/>
      <c r="Q995" s="5"/>
      <c r="R995" s="5"/>
      <c r="S995" s="5"/>
    </row>
    <row r="996" spans="2:19" ht="30" customHeight="1" x14ac:dyDescent="0.25">
      <c r="B996" s="5"/>
      <c r="C996" s="5"/>
      <c r="D996" s="5"/>
      <c r="E996" s="5"/>
      <c r="F996" s="5"/>
      <c r="G996" s="5"/>
      <c r="H996" s="5"/>
      <c r="I996" s="5"/>
      <c r="J996" s="79"/>
      <c r="L996" s="5"/>
      <c r="M996" s="5"/>
      <c r="N996" s="5"/>
      <c r="O996" s="5"/>
      <c r="P996" s="5"/>
      <c r="Q996" s="5"/>
      <c r="R996" s="5"/>
      <c r="S996" s="5"/>
    </row>
    <row r="997" spans="2:19" ht="30" customHeight="1" x14ac:dyDescent="0.25">
      <c r="B997" s="5"/>
      <c r="C997" s="5"/>
      <c r="D997" s="5"/>
      <c r="E997" s="5"/>
      <c r="F997" s="5"/>
      <c r="G997" s="5"/>
      <c r="H997" s="5"/>
      <c r="I997" s="5"/>
      <c r="J997" s="79"/>
      <c r="L997" s="5"/>
      <c r="M997" s="5"/>
      <c r="N997" s="5"/>
      <c r="O997" s="5"/>
      <c r="P997" s="5"/>
      <c r="Q997" s="5"/>
      <c r="R997" s="5"/>
      <c r="S997" s="5"/>
    </row>
    <row r="998" spans="2:19" ht="30" customHeight="1" x14ac:dyDescent="0.25">
      <c r="B998" s="5"/>
      <c r="C998" s="5"/>
      <c r="D998" s="5"/>
      <c r="E998" s="5"/>
      <c r="F998" s="5"/>
      <c r="G998" s="5"/>
      <c r="H998" s="5"/>
      <c r="I998" s="5"/>
      <c r="J998" s="79"/>
      <c r="L998" s="5"/>
      <c r="M998" s="5"/>
      <c r="N998" s="5"/>
      <c r="O998" s="5"/>
      <c r="P998" s="5"/>
      <c r="Q998" s="5"/>
      <c r="R998" s="5"/>
      <c r="S998" s="5"/>
    </row>
    <row r="999" spans="2:19" ht="30" customHeight="1" x14ac:dyDescent="0.25">
      <c r="B999" s="5"/>
      <c r="C999" s="5"/>
      <c r="D999" s="5"/>
      <c r="E999" s="5"/>
      <c r="F999" s="5"/>
      <c r="G999" s="5"/>
      <c r="H999" s="5"/>
      <c r="I999" s="5"/>
      <c r="J999" s="79"/>
      <c r="L999" s="5"/>
      <c r="M999" s="5"/>
      <c r="N999" s="5"/>
      <c r="O999" s="5"/>
      <c r="P999" s="5"/>
      <c r="Q999" s="5"/>
      <c r="R999" s="5"/>
      <c r="S999" s="5"/>
    </row>
    <row r="1000" spans="2:19" ht="30" customHeight="1" x14ac:dyDescent="0.25">
      <c r="B1000" s="5"/>
      <c r="C1000" s="5"/>
      <c r="D1000" s="5"/>
      <c r="E1000" s="5"/>
      <c r="F1000" s="5"/>
      <c r="G1000" s="5"/>
      <c r="H1000" s="5"/>
      <c r="I1000" s="5"/>
      <c r="J1000" s="79"/>
      <c r="L1000" s="5"/>
      <c r="M1000" s="5"/>
      <c r="N1000" s="5"/>
      <c r="O1000" s="5"/>
      <c r="P1000" s="5"/>
      <c r="Q1000" s="5"/>
      <c r="R1000" s="5"/>
      <c r="S1000" s="5"/>
    </row>
    <row r="1001" spans="2:19" ht="30" customHeight="1" x14ac:dyDescent="0.25">
      <c r="B1001" s="5"/>
      <c r="C1001" s="5"/>
      <c r="D1001" s="5"/>
      <c r="E1001" s="5"/>
      <c r="F1001" s="5"/>
      <c r="G1001" s="5"/>
      <c r="H1001" s="5"/>
      <c r="I1001" s="5"/>
      <c r="J1001" s="79"/>
      <c r="L1001" s="5"/>
      <c r="M1001" s="5"/>
      <c r="N1001" s="5"/>
      <c r="O1001" s="5"/>
      <c r="P1001" s="5"/>
      <c r="Q1001" s="5"/>
      <c r="R1001" s="5"/>
      <c r="S1001" s="5"/>
    </row>
    <row r="1002" spans="2:19" ht="30" customHeight="1" x14ac:dyDescent="0.25">
      <c r="B1002" s="5"/>
      <c r="C1002" s="5"/>
      <c r="D1002" s="5"/>
      <c r="E1002" s="5"/>
      <c r="F1002" s="5"/>
      <c r="G1002" s="5"/>
      <c r="H1002" s="5"/>
      <c r="I1002" s="5"/>
      <c r="J1002" s="79"/>
      <c r="L1002" s="5"/>
      <c r="M1002" s="5"/>
      <c r="N1002" s="5"/>
      <c r="O1002" s="5"/>
      <c r="P1002" s="5"/>
      <c r="Q1002" s="5"/>
      <c r="R1002" s="5"/>
      <c r="S1002" s="5"/>
    </row>
    <row r="1003" spans="2:19" ht="30" customHeight="1" x14ac:dyDescent="0.25">
      <c r="B1003" s="5"/>
      <c r="C1003" s="5"/>
      <c r="D1003" s="5"/>
      <c r="E1003" s="5"/>
      <c r="F1003" s="5"/>
      <c r="G1003" s="5"/>
      <c r="H1003" s="5"/>
      <c r="I1003" s="5"/>
      <c r="J1003" s="79"/>
      <c r="L1003" s="5"/>
      <c r="M1003" s="5"/>
      <c r="N1003" s="5"/>
      <c r="O1003" s="5"/>
      <c r="P1003" s="5"/>
      <c r="Q1003" s="5"/>
      <c r="R1003" s="5"/>
      <c r="S1003" s="5"/>
    </row>
  </sheetData>
  <sheetProtection algorithmName="SHA-512" hashValue="jGYEYn2BSgxyFsP1UZqk3UF3/Ge9ysC2luzPXRPlSuLmb3HAZyxaLHzZ2esJ2pWgJppzzDQzMVmdDXIuUmh9vQ==" saltValue="Xqo6OVqPJxXhwzwu9JXjnw==" spinCount="100000" sheet="1" objects="1" scenarios="1"/>
  <phoneticPr fontId="1" type="noConversion"/>
  <pageMargins left="0.7" right="0.7" top="0.78740157499999996" bottom="0.78740157499999996" header="0.3" footer="0.3"/>
  <pageSetup paperSize="9" orientation="portrait"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3697B-E758-4B3E-94FA-BE07BF90498E}">
  <sheetPr codeName="Tabelle16"/>
  <dimension ref="A1:N16"/>
  <sheetViews>
    <sheetView topLeftCell="A2" zoomScaleNormal="100" workbookViewId="0">
      <selection activeCell="I11" sqref="I11"/>
    </sheetView>
  </sheetViews>
  <sheetFormatPr baseColWidth="10" defaultColWidth="11.42578125" defaultRowHeight="15" x14ac:dyDescent="0.25"/>
  <cols>
    <col min="1" max="1" width="11.42578125" style="5"/>
    <col min="2" max="2" width="20.28515625" style="5" customWidth="1"/>
    <col min="3" max="5" width="11.42578125" style="5"/>
    <col min="6" max="6" width="11.42578125" style="5" customWidth="1"/>
    <col min="7" max="9" width="11.42578125" style="5"/>
    <col min="10" max="10" width="11.42578125" style="5" customWidth="1"/>
    <col min="11" max="12" width="11.42578125" style="5"/>
    <col min="13" max="13" width="11.42578125" style="5" customWidth="1"/>
    <col min="14" max="16384" width="11.42578125" style="5"/>
  </cols>
  <sheetData>
    <row r="1" spans="1:14" ht="39.950000000000003" customHeight="1" x14ac:dyDescent="0.25">
      <c r="A1" s="4" t="s">
        <v>40</v>
      </c>
      <c r="B1" s="5" t="s">
        <v>79</v>
      </c>
      <c r="D1" s="5" t="s">
        <v>63</v>
      </c>
      <c r="G1" s="5" t="s">
        <v>80</v>
      </c>
      <c r="J1" s="5" t="s">
        <v>81</v>
      </c>
    </row>
    <row r="2" spans="1:14" ht="39.950000000000003" customHeight="1" x14ac:dyDescent="0.25">
      <c r="A2" s="5" t="s">
        <v>264</v>
      </c>
      <c r="B2" s="5" t="e" vm="1">
        <v>#VALUE!</v>
      </c>
      <c r="C2" s="5">
        <v>2</v>
      </c>
      <c r="D2" s="5" t="e" vm="2">
        <v>#VALUE!</v>
      </c>
      <c r="E2" s="5">
        <v>1</v>
      </c>
      <c r="F2" s="5" t="str">
        <f>Wertebereiche!I2</f>
        <v>No stool</v>
      </c>
      <c r="G2" s="86" t="s">
        <v>82</v>
      </c>
      <c r="H2" s="5">
        <v>2</v>
      </c>
      <c r="J2" s="5" t="s">
        <v>9</v>
      </c>
      <c r="N2" s="5" t="e" vm="3">
        <v>#VALUE!</v>
      </c>
    </row>
    <row r="3" spans="1:14" ht="39.950000000000003" customHeight="1" x14ac:dyDescent="0.25">
      <c r="A3" s="5" t="s">
        <v>265</v>
      </c>
      <c r="B3" s="5" t="e" vm="4">
        <v>#VALUE!</v>
      </c>
      <c r="C3" s="5">
        <v>3</v>
      </c>
      <c r="D3" s="5" t="e" vm="5">
        <v>#VALUE!</v>
      </c>
      <c r="E3" s="5">
        <v>2</v>
      </c>
      <c r="F3" s="5" t="str">
        <f>Wertebereiche!I3</f>
        <v xml:space="preserve">Type 1 Bristol </v>
      </c>
      <c r="G3" s="61" t="e" vm="6">
        <v>#VALUE!</v>
      </c>
      <c r="H3" s="5">
        <v>3</v>
      </c>
      <c r="J3" s="5" t="s">
        <v>11</v>
      </c>
      <c r="N3" s="5" t="e" vm="7">
        <v>#VALUE!</v>
      </c>
    </row>
    <row r="4" spans="1:14" ht="39.950000000000003" customHeight="1" x14ac:dyDescent="0.25">
      <c r="A4" s="5" t="s">
        <v>266</v>
      </c>
      <c r="B4" s="5" t="e" vm="8">
        <v>#VALUE!</v>
      </c>
      <c r="C4" s="5">
        <v>4</v>
      </c>
      <c r="D4" s="5" t="e" vm="9">
        <v>#VALUE!</v>
      </c>
      <c r="E4" s="5">
        <v>3</v>
      </c>
      <c r="F4" s="5" t="str">
        <f>Wertebereiche!I4</f>
        <v xml:space="preserve">Type 2 Bristol </v>
      </c>
      <c r="G4" s="29" t="e" vm="10">
        <v>#VALUE!</v>
      </c>
      <c r="H4" s="5">
        <v>4</v>
      </c>
      <c r="J4" s="5" t="s">
        <v>10</v>
      </c>
      <c r="N4" s="5" t="e" vm="11">
        <v>#VALUE!</v>
      </c>
    </row>
    <row r="5" spans="1:14" ht="39.950000000000003" customHeight="1" x14ac:dyDescent="0.25">
      <c r="A5" s="5" t="s">
        <v>267</v>
      </c>
      <c r="B5" s="5" t="e" vm="12">
        <v>#VALUE!</v>
      </c>
      <c r="C5" s="5">
        <v>5</v>
      </c>
      <c r="D5" s="5" t="e" vm="13">
        <v>#VALUE!</v>
      </c>
      <c r="E5" s="5">
        <v>4</v>
      </c>
      <c r="F5" s="5" t="str">
        <f>Wertebereiche!I5</f>
        <v xml:space="preserve">Type 3 Bristol </v>
      </c>
      <c r="G5" s="29" t="e" vm="14">
        <v>#VALUE!</v>
      </c>
      <c r="H5" s="5">
        <v>5</v>
      </c>
      <c r="N5" s="5" t="e" vm="15">
        <v>#VALUE!</v>
      </c>
    </row>
    <row r="6" spans="1:14" ht="39.950000000000003" customHeight="1" x14ac:dyDescent="0.25">
      <c r="A6" s="5" t="s">
        <v>268</v>
      </c>
      <c r="B6" s="5" t="e" vm="16">
        <v>#VALUE!</v>
      </c>
      <c r="C6" s="5">
        <v>6</v>
      </c>
      <c r="D6" s="5" t="e" vm="17">
        <v>#VALUE!</v>
      </c>
      <c r="E6" s="5">
        <v>5</v>
      </c>
      <c r="F6" s="5" t="str">
        <f>Wertebereiche!I6</f>
        <v xml:space="preserve">Type 4 Bristol </v>
      </c>
      <c r="G6" s="29" t="e" vm="18">
        <v>#VALUE!</v>
      </c>
      <c r="H6" s="5">
        <v>6</v>
      </c>
      <c r="N6" s="5" t="e" vm="19">
        <v>#VALUE!</v>
      </c>
    </row>
    <row r="7" spans="1:14" ht="39.950000000000003" customHeight="1" x14ac:dyDescent="0.25">
      <c r="A7" s="5" t="s">
        <v>269</v>
      </c>
      <c r="B7" s="5" t="e" vm="20">
        <v>#VALUE!</v>
      </c>
      <c r="C7" s="5">
        <v>7</v>
      </c>
      <c r="D7" s="5" t="e" vm="21">
        <v>#VALUE!</v>
      </c>
      <c r="E7" s="5">
        <v>6</v>
      </c>
      <c r="F7" s="5" t="str">
        <f>Wertebereiche!I7</f>
        <v xml:space="preserve">Type 5 Bristol </v>
      </c>
      <c r="G7" s="29" t="e" vm="22">
        <v>#VALUE!</v>
      </c>
      <c r="H7" s="5">
        <v>7</v>
      </c>
      <c r="N7" s="5" t="e" vm="23">
        <v>#VALUE!</v>
      </c>
    </row>
    <row r="8" spans="1:14" ht="39.950000000000003" customHeight="1" x14ac:dyDescent="0.25">
      <c r="A8" s="5" t="s">
        <v>270</v>
      </c>
      <c r="B8" s="5" t="e" vm="24">
        <v>#VALUE!</v>
      </c>
      <c r="C8" s="5">
        <v>8</v>
      </c>
      <c r="D8" s="5" t="e" vm="25">
        <v>#VALUE!</v>
      </c>
      <c r="E8" s="5">
        <v>7</v>
      </c>
      <c r="F8" s="5" t="str">
        <f>Wertebereiche!I8</f>
        <v xml:space="preserve">Type 6 Bristol </v>
      </c>
      <c r="G8" s="29" t="e" vm="26">
        <v>#VALUE!</v>
      </c>
      <c r="H8" s="5">
        <v>8</v>
      </c>
      <c r="N8" s="5" t="e" vm="27">
        <v>#VALUE!</v>
      </c>
    </row>
    <row r="9" spans="1:14" ht="39.950000000000003" customHeight="1" x14ac:dyDescent="0.25">
      <c r="D9" s="5" t="e" vm="28">
        <v>#VALUE!</v>
      </c>
      <c r="E9" s="5">
        <v>8</v>
      </c>
      <c r="F9" s="5" t="str">
        <f>Wertebereiche!I9</f>
        <v xml:space="preserve">Type 7 Bristol </v>
      </c>
      <c r="G9" s="85" t="e" vm="29">
        <v>#VALUE!</v>
      </c>
      <c r="H9" s="5">
        <v>9</v>
      </c>
      <c r="N9" s="5" t="e" vm="30">
        <v>#VALUE!</v>
      </c>
    </row>
    <row r="10" spans="1:14" ht="39.950000000000003" customHeight="1" x14ac:dyDescent="0.25">
      <c r="D10" s="5" t="e" vm="31">
        <v>#VALUE!</v>
      </c>
      <c r="E10" s="5">
        <v>9</v>
      </c>
      <c r="F10" s="5" t="str">
        <f>Wertebereiche!I10</f>
        <v>Mushy</v>
      </c>
      <c r="G10" s="5" t="e" vm="32">
        <v>#VALUE!</v>
      </c>
      <c r="H10" s="5">
        <v>10</v>
      </c>
      <c r="N10" s="5" t="e" vm="33">
        <v>#VALUE!</v>
      </c>
    </row>
    <row r="11" spans="1:14" ht="39.950000000000003" customHeight="1" x14ac:dyDescent="0.25">
      <c r="D11" s="5" t="e" vm="34">
        <v>#VALUE!</v>
      </c>
      <c r="E11" s="5">
        <v>10</v>
      </c>
      <c r="F11" s="5" t="str">
        <f>Wertebereiche!I11</f>
        <v>Slippery, soft, sticky</v>
      </c>
      <c r="G11" s="5" t="e" vm="35">
        <v>#VALUE!</v>
      </c>
      <c r="H11" s="5">
        <v>11</v>
      </c>
      <c r="N11" s="5" t="e" vm="36">
        <v>#VALUE!</v>
      </c>
    </row>
    <row r="12" spans="1:14" ht="39.950000000000003" customHeight="1" x14ac:dyDescent="0.25">
      <c r="F12" s="5" t="str">
        <f>Wertebereiche!I12</f>
        <v>Slimy</v>
      </c>
      <c r="G12" s="5" t="e" vm="37">
        <v>#VALUE!</v>
      </c>
      <c r="H12" s="5">
        <v>12</v>
      </c>
    </row>
    <row r="13" spans="1:14" ht="39.950000000000003" customHeight="1" x14ac:dyDescent="0.25">
      <c r="F13" s="5" t="str">
        <f>Wertebereiche!I13</f>
        <v>Greasy</v>
      </c>
      <c r="G13" s="5" t="e" vm="38">
        <v>#VALUE!</v>
      </c>
      <c r="H13" s="5">
        <v>13</v>
      </c>
    </row>
    <row r="14" spans="1:14" ht="39.950000000000003" customHeight="1" x14ac:dyDescent="0.25">
      <c r="F14" s="5" t="str">
        <f>Wertebereiche!I14</f>
        <v>Pen-shaped</v>
      </c>
      <c r="G14" s="5" t="e" vm="39">
        <v>#VALUE!</v>
      </c>
      <c r="H14" s="5">
        <v>14</v>
      </c>
    </row>
    <row r="15" spans="1:14" x14ac:dyDescent="0.25">
      <c r="F15" s="5" t="str">
        <f>Wertebereiche!I15</f>
        <v>Bloody</v>
      </c>
      <c r="G15" s="5" t="e" vm="40">
        <v>#VALUE!</v>
      </c>
      <c r="H15" s="5">
        <v>15</v>
      </c>
    </row>
    <row r="16" spans="1:14" x14ac:dyDescent="0.25">
      <c r="F16" s="5" t="str">
        <f>Wertebereiche!I16</f>
        <v>Other</v>
      </c>
      <c r="G16" s="5" t="e" vm="41">
        <v>#VALUE!</v>
      </c>
      <c r="H16" s="5">
        <v>16</v>
      </c>
    </row>
  </sheetData>
  <sheetProtection algorithmName="SHA-512" hashValue="Lq2LlkY57Q2NziKyLbG8uOkrNrLvD6Prm6Kw5U1lAo1u5OzKTYMvUfwZdHxI63Gqybk3AzlmtSSRpAlabDyH8A==" saltValue="zJ8p1g9E3uIv+bmS7cHgFw==" spinCount="100000" sheet="1" objects="1" scenarios="1"/>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1C7C5-0AB5-4D26-AC16-F1F9D2A88732}">
  <sheetPr codeName="Tabelle4">
    <pageSetUpPr autoPageBreaks="0"/>
  </sheetPr>
  <dimension ref="B1:AJ609"/>
  <sheetViews>
    <sheetView showGridLines="0" topLeftCell="A3" zoomScaleNormal="100" zoomScaleSheetLayoutView="100" workbookViewId="0">
      <pane ySplit="3" topLeftCell="A6" activePane="bottomLeft" state="frozen"/>
      <selection activeCell="A3" sqref="A3"/>
      <selection pane="bottomLeft" activeCell="D8" sqref="D8"/>
    </sheetView>
  </sheetViews>
  <sheetFormatPr baseColWidth="10" defaultColWidth="10.7109375" defaultRowHeight="30" customHeight="1" x14ac:dyDescent="0.25"/>
  <cols>
    <col min="1" max="1" width="3.7109375" style="34" customWidth="1"/>
    <col min="2" max="2" width="7.28515625" style="34" customWidth="1"/>
    <col min="3" max="3" width="10.7109375" style="34" customWidth="1"/>
    <col min="4" max="4" width="21.7109375" style="34" customWidth="1"/>
    <col min="5" max="5" width="10.7109375" style="34" customWidth="1"/>
    <col min="6" max="6" width="7.28515625" style="34" customWidth="1"/>
    <col min="7" max="7" width="3.7109375" style="34" customWidth="1"/>
    <col min="8" max="8" width="13.7109375" style="34" customWidth="1"/>
    <col min="9" max="9" width="20.7109375" style="34" customWidth="1"/>
    <col min="10" max="10" width="5" style="34" customWidth="1"/>
    <col min="11" max="11" width="20.7109375" style="34" customWidth="1"/>
    <col min="12" max="12" width="5" style="34" customWidth="1"/>
    <col min="13" max="13" width="20.7109375" style="34" customWidth="1"/>
    <col min="14" max="15" width="5" style="34" customWidth="1"/>
    <col min="16" max="17" width="7.28515625" style="34" customWidth="1"/>
    <col min="18" max="18" width="20.7109375" style="34" customWidth="1"/>
    <col min="19" max="19" width="5" style="34" customWidth="1"/>
    <col min="20" max="20" width="20.7109375" style="34" customWidth="1"/>
    <col min="21" max="21" width="5" style="34" customWidth="1"/>
    <col min="22" max="22" width="20.7109375" style="34" customWidth="1"/>
    <col min="23" max="23" width="5" style="34" customWidth="1"/>
    <col min="24" max="24" width="7.5703125" style="34" customWidth="1"/>
    <col min="25" max="25" width="10.140625" style="34" customWidth="1"/>
    <col min="26" max="31" width="10.7109375" style="34"/>
    <col min="32" max="32" width="9.42578125" style="34" customWidth="1"/>
    <col min="33" max="33" width="14.28515625" style="34" customWidth="1"/>
    <col min="34" max="34" width="18.7109375" style="34" customWidth="1"/>
    <col min="35" max="16384" width="10.7109375" style="34"/>
  </cols>
  <sheetData>
    <row r="1" spans="2:36" ht="30" hidden="1" customHeight="1" x14ac:dyDescent="0.25">
      <c r="F1" s="34">
        <f>D8</f>
        <v>2024</v>
      </c>
    </row>
    <row r="2" spans="2:36" ht="30" hidden="1" customHeight="1" x14ac:dyDescent="0.25"/>
    <row r="3" spans="2:36" s="29" customFormat="1" ht="42.6" customHeight="1" x14ac:dyDescent="0.25">
      <c r="H3" s="319" t="str">
        <f>Wertebereiche!P38</f>
        <v>Start date of the diary:</v>
      </c>
      <c r="I3" s="319"/>
      <c r="J3" s="319"/>
      <c r="K3" s="256" t="str">
        <f>D11&amp;" " &amp; D8</f>
        <v>January 2024</v>
      </c>
      <c r="L3" s="316" t="str">
        <f>Wertebereiche!P35</f>
        <v>Food Tolerances</v>
      </c>
      <c r="M3" s="316"/>
      <c r="N3" s="316"/>
      <c r="O3" s="316"/>
      <c r="P3" s="316"/>
      <c r="Q3" s="316"/>
      <c r="R3" s="316"/>
      <c r="S3" s="34"/>
      <c r="T3" s="34"/>
      <c r="U3" s="34"/>
      <c r="V3" s="34"/>
      <c r="W3" s="34"/>
      <c r="X3" s="34"/>
      <c r="Y3" s="34"/>
      <c r="Z3" s="34"/>
      <c r="AA3" s="34"/>
      <c r="AB3" s="34"/>
      <c r="AC3" s="34"/>
      <c r="AD3" s="34"/>
      <c r="AE3" s="34"/>
      <c r="AF3" s="34"/>
    </row>
    <row r="4" spans="2:36" ht="21.95" customHeight="1" x14ac:dyDescent="0.25">
      <c r="H4" s="317" t="str">
        <f>Wertebereiche!P31</f>
        <v>Baseline Status</v>
      </c>
      <c r="I4" s="318"/>
      <c r="J4" s="318"/>
      <c r="K4" s="318"/>
      <c r="L4" s="318"/>
      <c r="M4" s="318"/>
      <c r="N4" s="99"/>
      <c r="O4" s="58"/>
      <c r="P4" s="314" t="str">
        <f>Wertebereiche!P32</f>
        <v>Changes</v>
      </c>
      <c r="Q4" s="314"/>
      <c r="R4" s="314"/>
      <c r="S4" s="314"/>
      <c r="T4" s="314"/>
      <c r="U4" s="314"/>
      <c r="V4" s="314"/>
      <c r="W4" s="314"/>
    </row>
    <row r="5" spans="2:36" ht="30" customHeight="1" x14ac:dyDescent="0.25">
      <c r="H5" s="94"/>
      <c r="I5" s="95" t="str">
        <f>Wertebereiche!P33</f>
        <v>Foods</v>
      </c>
      <c r="J5" s="96"/>
      <c r="K5" s="185" t="str">
        <f>Wertebereiche!P34</f>
        <v>Nutritional supplements</v>
      </c>
      <c r="L5" s="96"/>
      <c r="M5" s="97" t="str">
        <f>Wertebereiche!P36</f>
        <v>Health issues</v>
      </c>
      <c r="N5" s="98"/>
      <c r="O5" s="18"/>
      <c r="P5" s="315" t="str">
        <f>Wertebereiche!P37</f>
        <v>Date</v>
      </c>
      <c r="Q5" s="315"/>
      <c r="R5" s="96" t="str">
        <f>Wertebereiche!P33</f>
        <v>Foods</v>
      </c>
      <c r="S5" s="96"/>
      <c r="T5" s="97" t="str">
        <f>Wertebereiche!P34</f>
        <v>Nutritional supplements</v>
      </c>
      <c r="U5" s="96"/>
      <c r="V5" s="97" t="str">
        <f>Wertebereiche!P36</f>
        <v>Health issues</v>
      </c>
      <c r="W5" s="96"/>
      <c r="Y5" s="38" t="str">
        <f>Wertebereiche!P40</f>
        <v>For the table Baseline Status</v>
      </c>
    </row>
    <row r="6" spans="2:36" ht="30" customHeight="1" x14ac:dyDescent="0.25">
      <c r="H6" s="90">
        <v>1</v>
      </c>
      <c r="I6" s="114" t="s">
        <v>217</v>
      </c>
      <c r="J6" s="89" t="s">
        <v>9</v>
      </c>
      <c r="K6" s="114" t="s">
        <v>259</v>
      </c>
      <c r="L6" s="91" t="s">
        <v>9</v>
      </c>
      <c r="M6" s="112" t="s">
        <v>223</v>
      </c>
      <c r="N6" s="89" t="s">
        <v>10</v>
      </c>
      <c r="O6" s="19"/>
      <c r="P6" s="280" t="s">
        <v>280</v>
      </c>
      <c r="Q6" s="279">
        <v>1</v>
      </c>
      <c r="R6" s="110" t="s">
        <v>216</v>
      </c>
      <c r="S6" s="87" t="s">
        <v>9</v>
      </c>
      <c r="T6" s="110"/>
      <c r="U6" s="87"/>
      <c r="V6" s="110"/>
      <c r="W6" s="87"/>
      <c r="Y6" s="92" t="str">
        <f>Images!J2</f>
        <v>g</v>
      </c>
      <c r="Z6" s="77" t="str">
        <f>Wertebereiche!P41</f>
        <v>safe</v>
      </c>
      <c r="AA6" s="63"/>
      <c r="AB6" s="63"/>
      <c r="AC6" s="281"/>
    </row>
    <row r="7" spans="2:36" ht="30" customHeight="1" x14ac:dyDescent="0.25">
      <c r="B7" s="320" t="str">
        <f>Wertebereiche!Q28</f>
        <v>What year is your diary for?</v>
      </c>
      <c r="C7" s="320"/>
      <c r="D7" s="320"/>
      <c r="E7" s="320"/>
      <c r="F7" s="320"/>
      <c r="G7" s="72"/>
      <c r="H7" s="21">
        <v>2</v>
      </c>
      <c r="I7" s="110" t="s">
        <v>221</v>
      </c>
      <c r="J7" s="87" t="s">
        <v>9</v>
      </c>
      <c r="K7" s="110" t="s">
        <v>224</v>
      </c>
      <c r="L7" s="88" t="s">
        <v>11</v>
      </c>
      <c r="M7" s="113" t="s">
        <v>220</v>
      </c>
      <c r="N7" s="87" t="s">
        <v>11</v>
      </c>
      <c r="O7" s="19"/>
      <c r="P7" s="280" t="s">
        <v>284</v>
      </c>
      <c r="Q7" s="279">
        <v>15</v>
      </c>
      <c r="R7" s="111" t="s">
        <v>217</v>
      </c>
      <c r="S7" s="87" t="s">
        <v>11</v>
      </c>
      <c r="T7" s="110"/>
      <c r="U7" s="87"/>
      <c r="V7" s="110"/>
      <c r="W7" s="87"/>
      <c r="Y7" s="93" t="str">
        <f>Images!J3</f>
        <v>o</v>
      </c>
      <c r="Z7" s="77" t="str">
        <f>Wertebereiche!P42</f>
        <v>occasionally/in small quantities</v>
      </c>
      <c r="AA7" s="63"/>
      <c r="AB7" s="63"/>
      <c r="AC7" s="281"/>
    </row>
    <row r="8" spans="2:36" ht="30" customHeight="1" x14ac:dyDescent="0.25">
      <c r="D8" s="75">
        <v>2024</v>
      </c>
      <c r="G8" s="252"/>
      <c r="H8" s="21">
        <v>3</v>
      </c>
      <c r="I8" s="110" t="s">
        <v>222</v>
      </c>
      <c r="J8" s="87" t="s">
        <v>11</v>
      </c>
      <c r="K8" s="110"/>
      <c r="L8" s="87"/>
      <c r="M8" s="110"/>
      <c r="N8" s="87"/>
      <c r="O8" s="19"/>
      <c r="P8" s="280" t="s">
        <v>284</v>
      </c>
      <c r="Q8" s="279">
        <v>27</v>
      </c>
      <c r="R8" s="110" t="s">
        <v>218</v>
      </c>
      <c r="S8" s="87" t="s">
        <v>11</v>
      </c>
      <c r="T8" s="110"/>
      <c r="U8" s="87"/>
      <c r="V8" s="110"/>
      <c r="W8" s="87"/>
      <c r="Y8" s="140" t="str">
        <f>Images!J4</f>
        <v>r</v>
      </c>
      <c r="Z8" s="77" t="str">
        <f>Wertebereiche!P43</f>
        <v>no longer tolerated</v>
      </c>
      <c r="AA8" s="63"/>
      <c r="AB8" s="63"/>
      <c r="AC8" s="281"/>
    </row>
    <row r="9" spans="2:36" ht="30" customHeight="1" x14ac:dyDescent="0.25">
      <c r="H9" s="21">
        <v>4</v>
      </c>
      <c r="I9" s="110"/>
      <c r="J9" s="87"/>
      <c r="K9" s="110"/>
      <c r="L9" s="88"/>
      <c r="M9" s="110"/>
      <c r="N9" s="87"/>
      <c r="O9" s="19"/>
      <c r="P9" s="280" t="s">
        <v>286</v>
      </c>
      <c r="Q9" s="279">
        <v>21</v>
      </c>
      <c r="R9" s="110"/>
      <c r="S9" s="87"/>
      <c r="T9" s="110"/>
      <c r="U9" s="87"/>
      <c r="V9" s="110" t="s">
        <v>220</v>
      </c>
      <c r="W9" s="87" t="s">
        <v>10</v>
      </c>
      <c r="AC9" s="281"/>
    </row>
    <row r="10" spans="2:36" ht="30" customHeight="1" x14ac:dyDescent="0.25">
      <c r="B10" s="320" t="str">
        <f>Wertebereiche!Q29</f>
        <v>What month do you start?</v>
      </c>
      <c r="C10" s="320"/>
      <c r="D10" s="320"/>
      <c r="E10" s="320"/>
      <c r="F10" s="320"/>
      <c r="G10" s="65"/>
      <c r="H10" s="21">
        <v>5</v>
      </c>
      <c r="I10" s="110"/>
      <c r="J10" s="87"/>
      <c r="K10" s="110"/>
      <c r="L10" s="88"/>
      <c r="M10" s="110"/>
      <c r="N10" s="87"/>
      <c r="O10" s="19"/>
      <c r="P10" s="280" t="s">
        <v>286</v>
      </c>
      <c r="Q10" s="279">
        <v>24</v>
      </c>
      <c r="R10" s="110" t="s">
        <v>219</v>
      </c>
      <c r="S10" s="87" t="s">
        <v>9</v>
      </c>
      <c r="T10" s="110"/>
      <c r="U10" s="87"/>
      <c r="V10" s="110"/>
      <c r="W10" s="87"/>
      <c r="Y10" s="38" t="str">
        <f>Wertebereiche!P39</f>
        <v>For the table Changes</v>
      </c>
      <c r="AC10" s="281"/>
    </row>
    <row r="11" spans="2:36" ht="30" customHeight="1" x14ac:dyDescent="0.25">
      <c r="D11" s="75" t="s">
        <v>279</v>
      </c>
      <c r="G11" s="65"/>
      <c r="H11" s="21">
        <v>6</v>
      </c>
      <c r="I11" s="110"/>
      <c r="J11" s="87"/>
      <c r="K11" s="110"/>
      <c r="L11" s="88"/>
      <c r="M11" s="110"/>
      <c r="N11" s="87"/>
      <c r="O11" s="19"/>
      <c r="P11" s="280" t="s">
        <v>287</v>
      </c>
      <c r="Q11" s="279">
        <v>3</v>
      </c>
      <c r="R11" s="110"/>
      <c r="S11" s="87"/>
      <c r="T11" s="110" t="s">
        <v>225</v>
      </c>
      <c r="U11" s="87" t="s">
        <v>11</v>
      </c>
      <c r="V11" s="110"/>
      <c r="W11" s="87"/>
      <c r="Y11" s="92" t="str">
        <f>Images!J2</f>
        <v>g</v>
      </c>
      <c r="Z11" s="77" t="str">
        <f>Wertebereiche!P44</f>
        <v>disappeared/cured</v>
      </c>
      <c r="AA11" s="63"/>
      <c r="AB11" s="63"/>
      <c r="AC11" s="281"/>
      <c r="AF11" s="60"/>
    </row>
    <row r="12" spans="2:36" ht="30" customHeight="1" thickBot="1" x14ac:dyDescent="0.3">
      <c r="G12" s="65"/>
      <c r="H12" s="21">
        <v>7</v>
      </c>
      <c r="I12" s="110"/>
      <c r="J12" s="87"/>
      <c r="K12" s="110"/>
      <c r="L12" s="88"/>
      <c r="M12" s="110"/>
      <c r="N12" s="87"/>
      <c r="O12" s="19"/>
      <c r="P12" s="280"/>
      <c r="Q12" s="279"/>
      <c r="R12" s="110"/>
      <c r="S12" s="87"/>
      <c r="T12" s="110"/>
      <c r="U12" s="87"/>
      <c r="V12" s="110"/>
      <c r="W12" s="87"/>
      <c r="Y12" s="93" t="str">
        <f>Images!J3</f>
        <v>o</v>
      </c>
      <c r="Z12" s="77" t="str">
        <f>Wertebereiche!P45</f>
        <v>occasionally/mitigated</v>
      </c>
      <c r="AA12" s="63"/>
      <c r="AB12" s="63"/>
      <c r="AC12" s="281"/>
      <c r="AF12" s="60"/>
    </row>
    <row r="13" spans="2:36" ht="30" customHeight="1" x14ac:dyDescent="0.25">
      <c r="B13" s="305" t="str">
        <f>Wertebereiche!P47</f>
        <v>You can color the large cell by selecting the color from the dropdown list in the adjacent small cell.</v>
      </c>
      <c r="C13" s="306"/>
      <c r="D13" s="306"/>
      <c r="E13" s="306"/>
      <c r="F13" s="307"/>
      <c r="G13" s="65"/>
      <c r="H13" s="21">
        <v>8</v>
      </c>
      <c r="I13" s="110"/>
      <c r="J13" s="87"/>
      <c r="K13" s="110"/>
      <c r="L13" s="88"/>
      <c r="M13" s="110"/>
      <c r="N13" s="87"/>
      <c r="O13" s="19"/>
      <c r="P13" s="280"/>
      <c r="Q13" s="279"/>
      <c r="R13" s="110"/>
      <c r="S13" s="87"/>
      <c r="T13" s="110"/>
      <c r="U13" s="87"/>
      <c r="V13" s="110"/>
      <c r="W13" s="87"/>
      <c r="Y13" s="140" t="str">
        <f>Images!J4</f>
        <v>r</v>
      </c>
      <c r="Z13" s="77" t="str">
        <f>Wertebereiche!P46</f>
        <v>severe</v>
      </c>
      <c r="AA13" s="63"/>
      <c r="AB13" s="63"/>
      <c r="AC13" s="281"/>
    </row>
    <row r="14" spans="2:36" ht="30" customHeight="1" x14ac:dyDescent="0.25">
      <c r="B14" s="308"/>
      <c r="C14" s="309"/>
      <c r="D14" s="309"/>
      <c r="E14" s="309"/>
      <c r="F14" s="310"/>
      <c r="G14" s="65"/>
      <c r="H14" s="21">
        <v>9</v>
      </c>
      <c r="I14" s="110"/>
      <c r="J14" s="87"/>
      <c r="K14" s="110"/>
      <c r="L14" s="88"/>
      <c r="M14" s="110"/>
      <c r="N14" s="87"/>
      <c r="O14" s="19"/>
      <c r="P14" s="280"/>
      <c r="Q14" s="279"/>
      <c r="R14" s="110"/>
      <c r="S14" s="87"/>
      <c r="T14" s="110"/>
      <c r="U14" s="87"/>
      <c r="V14" s="110"/>
      <c r="W14" s="87"/>
      <c r="AC14" s="281"/>
      <c r="AD14" s="73"/>
      <c r="AE14" s="73"/>
      <c r="AF14" s="74"/>
    </row>
    <row r="15" spans="2:36" ht="30" customHeight="1" x14ac:dyDescent="0.25">
      <c r="B15" s="308" t="str">
        <f>Wertebereiche!P48</f>
        <v xml:space="preserve">g = green   o = orange   r = red  </v>
      </c>
      <c r="C15" s="309"/>
      <c r="D15" s="309"/>
      <c r="E15" s="309"/>
      <c r="F15" s="310"/>
      <c r="G15" s="65"/>
      <c r="H15" s="21">
        <v>10</v>
      </c>
      <c r="I15" s="110"/>
      <c r="J15" s="87"/>
      <c r="K15" s="110"/>
      <c r="L15" s="88"/>
      <c r="M15" s="110"/>
      <c r="N15" s="87"/>
      <c r="O15" s="19"/>
      <c r="P15" s="280"/>
      <c r="Q15" s="279"/>
      <c r="R15" s="110"/>
      <c r="S15" s="87"/>
      <c r="T15" s="110"/>
      <c r="U15" s="87"/>
      <c r="V15" s="110"/>
      <c r="W15" s="87"/>
      <c r="AC15" s="281"/>
      <c r="AD15" s="73"/>
      <c r="AE15" s="73"/>
      <c r="AF15" s="74"/>
    </row>
    <row r="16" spans="2:36" ht="30" customHeight="1" x14ac:dyDescent="0.25">
      <c r="B16" s="311" t="str">
        <f>Wertebereiche!P49</f>
        <v>The meaning of the colors can be found to the right of the tables.</v>
      </c>
      <c r="C16" s="312"/>
      <c r="D16" s="312"/>
      <c r="E16" s="312"/>
      <c r="F16" s="313"/>
      <c r="G16" s="65"/>
      <c r="H16" s="21">
        <v>11</v>
      </c>
      <c r="I16" s="110"/>
      <c r="J16" s="87"/>
      <c r="K16" s="110"/>
      <c r="L16" s="88"/>
      <c r="M16" s="110"/>
      <c r="N16" s="87"/>
      <c r="O16" s="19"/>
      <c r="P16" s="280"/>
      <c r="Q16" s="279"/>
      <c r="R16" s="110"/>
      <c r="S16" s="87"/>
      <c r="T16" s="110"/>
      <c r="U16" s="87"/>
      <c r="V16" s="110"/>
      <c r="W16" s="87"/>
      <c r="AC16" s="281"/>
      <c r="AD16" s="73"/>
      <c r="AE16" s="73"/>
      <c r="AF16" s="74"/>
      <c r="AG16" s="60"/>
      <c r="AH16" s="60"/>
      <c r="AI16" s="60"/>
      <c r="AJ16" s="60"/>
    </row>
    <row r="17" spans="2:36" ht="30" customHeight="1" thickBot="1" x14ac:dyDescent="0.3">
      <c r="B17" s="253"/>
      <c r="C17" s="254"/>
      <c r="D17" s="254"/>
      <c r="E17" s="254"/>
      <c r="F17" s="255"/>
      <c r="G17" s="65"/>
      <c r="H17" s="21">
        <v>12</v>
      </c>
      <c r="I17" s="110"/>
      <c r="J17" s="87"/>
      <c r="K17" s="110"/>
      <c r="L17" s="88"/>
      <c r="M17" s="110"/>
      <c r="N17" s="87"/>
      <c r="O17" s="19"/>
      <c r="P17" s="280"/>
      <c r="Q17" s="279"/>
      <c r="R17" s="110"/>
      <c r="S17" s="87"/>
      <c r="T17" s="110"/>
      <c r="U17" s="87"/>
      <c r="V17" s="110"/>
      <c r="W17" s="87"/>
      <c r="AC17" s="281"/>
      <c r="AG17" s="60"/>
      <c r="AH17" s="60"/>
      <c r="AI17" s="60"/>
      <c r="AJ17" s="60"/>
    </row>
    <row r="18" spans="2:36" ht="30" customHeight="1" x14ac:dyDescent="0.25">
      <c r="G18" s="65"/>
      <c r="H18" s="21">
        <v>13</v>
      </c>
      <c r="I18" s="110"/>
      <c r="J18" s="87"/>
      <c r="K18" s="110"/>
      <c r="L18" s="88"/>
      <c r="M18" s="110"/>
      <c r="N18" s="87"/>
      <c r="O18" s="19"/>
      <c r="P18" s="280"/>
      <c r="Q18" s="279"/>
      <c r="R18" s="110"/>
      <c r="S18" s="87"/>
      <c r="T18" s="110"/>
      <c r="U18" s="87"/>
      <c r="V18" s="110"/>
      <c r="W18" s="87"/>
      <c r="AC18" s="281"/>
    </row>
    <row r="19" spans="2:36" ht="30" customHeight="1" x14ac:dyDescent="0.25">
      <c r="F19" s="141"/>
      <c r="G19" s="65"/>
      <c r="H19" s="21">
        <v>14</v>
      </c>
      <c r="I19" s="110"/>
      <c r="J19" s="87"/>
      <c r="K19" s="110"/>
      <c r="L19" s="88"/>
      <c r="M19" s="110"/>
      <c r="N19" s="87"/>
      <c r="O19" s="19"/>
      <c r="P19" s="280"/>
      <c r="Q19" s="279"/>
      <c r="R19" s="110"/>
      <c r="S19" s="87"/>
      <c r="T19" s="110"/>
      <c r="U19" s="87"/>
      <c r="V19" s="110"/>
      <c r="W19" s="87"/>
      <c r="AC19" s="281"/>
      <c r="AG19" s="73"/>
      <c r="AH19" s="73"/>
      <c r="AI19" s="73"/>
    </row>
    <row r="20" spans="2:36" ht="30" customHeight="1" x14ac:dyDescent="0.25">
      <c r="G20" s="65"/>
      <c r="H20" s="21">
        <v>15</v>
      </c>
      <c r="I20" s="110"/>
      <c r="J20" s="87"/>
      <c r="K20" s="110"/>
      <c r="L20" s="88"/>
      <c r="M20" s="110"/>
      <c r="N20" s="87"/>
      <c r="O20" s="19"/>
      <c r="P20" s="280"/>
      <c r="Q20" s="279"/>
      <c r="R20" s="110"/>
      <c r="S20" s="87"/>
      <c r="T20" s="110"/>
      <c r="U20" s="87"/>
      <c r="V20" s="110"/>
      <c r="W20" s="87"/>
      <c r="AC20" s="281"/>
      <c r="AG20" s="73"/>
      <c r="AH20" s="73"/>
      <c r="AI20" s="73"/>
    </row>
    <row r="21" spans="2:36" ht="30" customHeight="1" x14ac:dyDescent="0.25">
      <c r="G21" s="65"/>
      <c r="H21" s="21">
        <v>16</v>
      </c>
      <c r="I21" s="110"/>
      <c r="J21" s="87"/>
      <c r="K21" s="110"/>
      <c r="L21" s="88"/>
      <c r="M21" s="110"/>
      <c r="N21" s="87"/>
      <c r="O21" s="19"/>
      <c r="P21" s="280"/>
      <c r="Q21" s="279"/>
      <c r="R21" s="110"/>
      <c r="S21" s="87"/>
      <c r="T21" s="110"/>
      <c r="U21" s="87"/>
      <c r="V21" s="110"/>
      <c r="W21" s="87"/>
      <c r="AC21" s="281"/>
      <c r="AG21" s="73"/>
      <c r="AH21" s="73"/>
      <c r="AI21" s="73"/>
    </row>
    <row r="22" spans="2:36" ht="30" customHeight="1" x14ac:dyDescent="0.25">
      <c r="G22" s="65"/>
      <c r="H22" s="21">
        <v>17</v>
      </c>
      <c r="I22" s="110"/>
      <c r="J22" s="87"/>
      <c r="K22" s="110"/>
      <c r="L22" s="88"/>
      <c r="M22" s="110"/>
      <c r="N22" s="87"/>
      <c r="O22" s="19"/>
      <c r="P22" s="280"/>
      <c r="Q22" s="279"/>
      <c r="R22" s="110"/>
      <c r="S22" s="87"/>
      <c r="T22" s="110"/>
      <c r="U22" s="87"/>
      <c r="V22" s="110"/>
      <c r="W22" s="87"/>
      <c r="AC22" s="281"/>
    </row>
    <row r="23" spans="2:36" ht="30" customHeight="1" x14ac:dyDescent="0.25">
      <c r="G23" s="65"/>
      <c r="H23" s="21">
        <v>18</v>
      </c>
      <c r="I23" s="110"/>
      <c r="J23" s="87"/>
      <c r="K23" s="110"/>
      <c r="L23" s="88"/>
      <c r="M23" s="110"/>
      <c r="N23" s="87"/>
      <c r="O23" s="19"/>
      <c r="P23" s="280"/>
      <c r="Q23" s="279"/>
      <c r="R23" s="110"/>
      <c r="S23" s="87"/>
      <c r="T23" s="110"/>
      <c r="U23" s="87"/>
      <c r="V23" s="110"/>
      <c r="W23" s="87"/>
      <c r="AC23" s="281"/>
    </row>
    <row r="24" spans="2:36" ht="30" customHeight="1" x14ac:dyDescent="0.25">
      <c r="G24" s="65"/>
      <c r="H24" s="21">
        <v>19</v>
      </c>
      <c r="I24" s="110"/>
      <c r="J24" s="87"/>
      <c r="K24" s="110"/>
      <c r="L24" s="88"/>
      <c r="M24" s="110"/>
      <c r="N24" s="87"/>
      <c r="O24" s="19"/>
      <c r="P24" s="280"/>
      <c r="Q24" s="279"/>
      <c r="R24" s="110"/>
      <c r="S24" s="87"/>
      <c r="T24" s="110"/>
      <c r="U24" s="87"/>
      <c r="V24" s="110"/>
      <c r="W24" s="87"/>
      <c r="AC24" s="281"/>
    </row>
    <row r="25" spans="2:36" ht="30" customHeight="1" x14ac:dyDescent="0.25">
      <c r="G25" s="65"/>
      <c r="H25" s="21">
        <v>20</v>
      </c>
      <c r="I25" s="110"/>
      <c r="J25" s="87"/>
      <c r="K25" s="110"/>
      <c r="L25" s="88"/>
      <c r="M25" s="110"/>
      <c r="N25" s="87"/>
      <c r="O25" s="19"/>
      <c r="P25" s="280"/>
      <c r="Q25" s="279"/>
      <c r="R25" s="110"/>
      <c r="S25" s="87"/>
      <c r="T25" s="110"/>
      <c r="U25" s="87"/>
      <c r="V25" s="110"/>
      <c r="W25" s="87"/>
      <c r="AC25" s="281"/>
    </row>
    <row r="26" spans="2:36" ht="30" customHeight="1" x14ac:dyDescent="0.25">
      <c r="G26" s="65"/>
      <c r="H26" s="21">
        <v>21</v>
      </c>
      <c r="I26" s="110"/>
      <c r="J26" s="87"/>
      <c r="K26" s="110"/>
      <c r="L26" s="88"/>
      <c r="M26" s="110"/>
      <c r="N26" s="87"/>
      <c r="O26" s="19"/>
      <c r="P26" s="280"/>
      <c r="Q26" s="279"/>
      <c r="R26" s="110"/>
      <c r="S26" s="87"/>
      <c r="T26" s="110"/>
      <c r="U26" s="87"/>
      <c r="V26" s="110"/>
      <c r="W26" s="87"/>
      <c r="AC26" s="281"/>
    </row>
    <row r="27" spans="2:36" ht="30" customHeight="1" x14ac:dyDescent="0.25">
      <c r="G27" s="65"/>
      <c r="H27" s="21">
        <v>22</v>
      </c>
      <c r="I27" s="110"/>
      <c r="J27" s="87"/>
      <c r="K27" s="110"/>
      <c r="L27" s="88"/>
      <c r="M27" s="110"/>
      <c r="N27" s="87"/>
      <c r="O27" s="19"/>
      <c r="P27" s="280"/>
      <c r="Q27" s="279"/>
      <c r="R27" s="110"/>
      <c r="S27" s="87"/>
      <c r="T27" s="110"/>
      <c r="U27" s="87"/>
      <c r="V27" s="110"/>
      <c r="W27" s="87"/>
      <c r="AC27" s="281"/>
    </row>
    <row r="28" spans="2:36" ht="30" customHeight="1" x14ac:dyDescent="0.25">
      <c r="G28" s="65"/>
      <c r="H28" s="21">
        <v>23</v>
      </c>
      <c r="I28" s="110"/>
      <c r="J28" s="87"/>
      <c r="K28" s="110"/>
      <c r="L28" s="88"/>
      <c r="M28" s="110"/>
      <c r="N28" s="87"/>
      <c r="O28" s="19"/>
      <c r="P28" s="280"/>
      <c r="Q28" s="279"/>
      <c r="R28" s="110"/>
      <c r="S28" s="87"/>
      <c r="T28" s="110"/>
      <c r="U28" s="87"/>
      <c r="V28" s="110"/>
      <c r="W28" s="87"/>
      <c r="AC28" s="281"/>
    </row>
    <row r="29" spans="2:36" ht="30" customHeight="1" x14ac:dyDescent="0.25">
      <c r="G29" s="65"/>
      <c r="H29" s="21">
        <v>24</v>
      </c>
      <c r="I29" s="110"/>
      <c r="J29" s="87"/>
      <c r="K29" s="110"/>
      <c r="L29" s="88"/>
      <c r="M29" s="110"/>
      <c r="N29" s="87"/>
      <c r="O29" s="19"/>
      <c r="P29" s="280"/>
      <c r="Q29" s="279"/>
      <c r="R29" s="110"/>
      <c r="S29" s="87"/>
      <c r="T29" s="110"/>
      <c r="U29" s="87"/>
      <c r="V29" s="110"/>
      <c r="W29" s="87"/>
      <c r="AC29" s="281"/>
    </row>
    <row r="30" spans="2:36" ht="30" customHeight="1" x14ac:dyDescent="0.25">
      <c r="G30" s="65"/>
      <c r="H30" s="21">
        <v>25</v>
      </c>
      <c r="I30" s="110"/>
      <c r="J30" s="87"/>
      <c r="K30" s="110"/>
      <c r="L30" s="88"/>
      <c r="M30" s="110"/>
      <c r="N30" s="87"/>
      <c r="O30" s="19"/>
      <c r="P30" s="280"/>
      <c r="Q30" s="279"/>
      <c r="R30" s="110"/>
      <c r="S30" s="87"/>
      <c r="T30" s="110"/>
      <c r="U30" s="87"/>
      <c r="V30" s="110"/>
      <c r="W30" s="87"/>
      <c r="AC30" s="281"/>
    </row>
    <row r="31" spans="2:36" ht="30" customHeight="1" x14ac:dyDescent="0.25">
      <c r="G31" s="65"/>
      <c r="H31" s="21">
        <v>26</v>
      </c>
      <c r="I31" s="110"/>
      <c r="J31" s="87"/>
      <c r="K31" s="110"/>
      <c r="L31" s="88"/>
      <c r="M31" s="110"/>
      <c r="N31" s="87"/>
      <c r="O31" s="19"/>
      <c r="P31" s="280"/>
      <c r="Q31" s="279"/>
      <c r="R31" s="110"/>
      <c r="S31" s="87"/>
      <c r="T31" s="110"/>
      <c r="U31" s="87"/>
      <c r="V31" s="110"/>
      <c r="W31" s="87"/>
      <c r="AC31" s="281"/>
    </row>
    <row r="32" spans="2:36" ht="30" customHeight="1" x14ac:dyDescent="0.25">
      <c r="G32" s="65"/>
      <c r="H32" s="21">
        <v>27</v>
      </c>
      <c r="I32" s="110"/>
      <c r="J32" s="87"/>
      <c r="K32" s="110"/>
      <c r="L32" s="88"/>
      <c r="M32" s="110"/>
      <c r="N32" s="87"/>
      <c r="O32" s="19"/>
      <c r="P32" s="280"/>
      <c r="Q32" s="279"/>
      <c r="R32" s="110"/>
      <c r="S32" s="87"/>
      <c r="T32" s="110"/>
      <c r="U32" s="87"/>
      <c r="V32" s="110"/>
      <c r="W32" s="87"/>
      <c r="AC32" s="281"/>
    </row>
    <row r="33" spans="7:29" ht="30" customHeight="1" x14ac:dyDescent="0.25">
      <c r="G33" s="65"/>
      <c r="H33" s="21">
        <v>28</v>
      </c>
      <c r="I33" s="110"/>
      <c r="J33" s="87"/>
      <c r="K33" s="110"/>
      <c r="L33" s="88"/>
      <c r="M33" s="110"/>
      <c r="N33" s="87"/>
      <c r="O33" s="19"/>
      <c r="P33" s="280"/>
      <c r="Q33" s="279"/>
      <c r="R33" s="110"/>
      <c r="S33" s="87"/>
      <c r="T33" s="110"/>
      <c r="U33" s="87"/>
      <c r="V33" s="110"/>
      <c r="W33" s="87"/>
      <c r="AC33" s="281"/>
    </row>
    <row r="34" spans="7:29" ht="30" customHeight="1" x14ac:dyDescent="0.25">
      <c r="G34" s="65"/>
      <c r="H34" s="21">
        <v>29</v>
      </c>
      <c r="I34" s="110"/>
      <c r="J34" s="87"/>
      <c r="K34" s="110"/>
      <c r="L34" s="88"/>
      <c r="M34" s="110"/>
      <c r="N34" s="87"/>
      <c r="O34" s="19"/>
      <c r="P34" s="280"/>
      <c r="Q34" s="279"/>
      <c r="R34" s="110"/>
      <c r="S34" s="87"/>
      <c r="T34" s="110"/>
      <c r="U34" s="87"/>
      <c r="V34" s="110"/>
      <c r="W34" s="87"/>
      <c r="AC34" s="281"/>
    </row>
    <row r="35" spans="7:29" ht="30" customHeight="1" x14ac:dyDescent="0.25">
      <c r="G35" s="65"/>
      <c r="H35" s="21">
        <v>30</v>
      </c>
      <c r="I35" s="110"/>
      <c r="J35" s="87"/>
      <c r="K35" s="110"/>
      <c r="L35" s="88"/>
      <c r="M35" s="110"/>
      <c r="N35" s="87"/>
      <c r="O35" s="19"/>
      <c r="P35" s="280"/>
      <c r="Q35" s="279"/>
      <c r="R35" s="110"/>
      <c r="S35" s="87"/>
      <c r="T35" s="110"/>
      <c r="U35" s="87"/>
      <c r="V35" s="110"/>
      <c r="W35" s="87"/>
      <c r="AC35" s="281"/>
    </row>
    <row r="36" spans="7:29" ht="30" customHeight="1" x14ac:dyDescent="0.25">
      <c r="G36" s="65"/>
      <c r="H36" s="21">
        <v>31</v>
      </c>
      <c r="I36" s="110"/>
      <c r="J36" s="87"/>
      <c r="K36" s="110"/>
      <c r="L36" s="88"/>
      <c r="M36" s="110"/>
      <c r="N36" s="87"/>
      <c r="O36" s="19"/>
      <c r="P36" s="280"/>
      <c r="Q36" s="279"/>
      <c r="R36" s="110"/>
      <c r="S36" s="87"/>
      <c r="T36" s="110"/>
      <c r="U36" s="87"/>
      <c r="V36" s="110"/>
      <c r="W36" s="87"/>
      <c r="AC36" s="281"/>
    </row>
    <row r="37" spans="7:29" ht="30" customHeight="1" x14ac:dyDescent="0.25">
      <c r="G37" s="65"/>
      <c r="H37" s="21">
        <v>32</v>
      </c>
      <c r="I37" s="110"/>
      <c r="J37" s="87"/>
      <c r="K37" s="110"/>
      <c r="L37" s="88"/>
      <c r="M37" s="110"/>
      <c r="N37" s="87"/>
      <c r="O37" s="19"/>
      <c r="P37" s="280"/>
      <c r="Q37" s="279"/>
      <c r="R37" s="110"/>
      <c r="S37" s="87"/>
      <c r="T37" s="110"/>
      <c r="U37" s="87"/>
      <c r="V37" s="110"/>
      <c r="W37" s="87"/>
      <c r="AC37" s="281"/>
    </row>
    <row r="38" spans="7:29" ht="30" customHeight="1" x14ac:dyDescent="0.25">
      <c r="G38" s="65"/>
      <c r="H38" s="21">
        <v>33</v>
      </c>
      <c r="I38" s="110"/>
      <c r="J38" s="87"/>
      <c r="K38" s="110"/>
      <c r="L38" s="88"/>
      <c r="M38" s="110"/>
      <c r="N38" s="87"/>
      <c r="O38" s="19"/>
      <c r="P38" s="280"/>
      <c r="Q38" s="279"/>
      <c r="R38" s="110"/>
      <c r="S38" s="87"/>
      <c r="T38" s="110"/>
      <c r="U38" s="87"/>
      <c r="V38" s="110"/>
      <c r="W38" s="87"/>
      <c r="AC38" s="281"/>
    </row>
    <row r="39" spans="7:29" ht="30" customHeight="1" x14ac:dyDescent="0.25">
      <c r="G39" s="65"/>
      <c r="H39" s="21">
        <v>34</v>
      </c>
      <c r="I39" s="110"/>
      <c r="J39" s="87"/>
      <c r="K39" s="110"/>
      <c r="L39" s="88"/>
      <c r="M39" s="110"/>
      <c r="N39" s="87"/>
      <c r="O39" s="19"/>
      <c r="P39" s="280"/>
      <c r="Q39" s="279"/>
      <c r="R39" s="110"/>
      <c r="S39" s="87"/>
      <c r="T39" s="110"/>
      <c r="U39" s="87"/>
      <c r="V39" s="110"/>
      <c r="W39" s="87"/>
      <c r="AC39" s="281"/>
    </row>
    <row r="40" spans="7:29" ht="30" customHeight="1" x14ac:dyDescent="0.25">
      <c r="G40" s="65"/>
      <c r="H40" s="21">
        <v>35</v>
      </c>
      <c r="I40" s="110"/>
      <c r="J40" s="87"/>
      <c r="K40" s="110"/>
      <c r="L40" s="88"/>
      <c r="M40" s="110"/>
      <c r="N40" s="87"/>
      <c r="O40" s="19"/>
      <c r="P40" s="280"/>
      <c r="Q40" s="279"/>
      <c r="R40" s="110"/>
      <c r="S40" s="87"/>
      <c r="T40" s="110"/>
      <c r="U40" s="87"/>
      <c r="V40" s="110"/>
      <c r="W40" s="87"/>
      <c r="AC40" s="281"/>
    </row>
    <row r="41" spans="7:29" ht="30" customHeight="1" x14ac:dyDescent="0.25">
      <c r="G41" s="65"/>
      <c r="H41" s="21">
        <v>36</v>
      </c>
      <c r="I41" s="110"/>
      <c r="J41" s="87"/>
      <c r="K41" s="110"/>
      <c r="L41" s="88"/>
      <c r="M41" s="110"/>
      <c r="N41" s="87"/>
      <c r="O41" s="19"/>
      <c r="P41" s="280"/>
      <c r="Q41" s="279"/>
      <c r="R41" s="110"/>
      <c r="S41" s="87"/>
      <c r="T41" s="110"/>
      <c r="U41" s="87"/>
      <c r="V41" s="110"/>
      <c r="W41" s="87"/>
      <c r="AC41" s="281"/>
    </row>
    <row r="42" spans="7:29" ht="30" customHeight="1" x14ac:dyDescent="0.25">
      <c r="G42" s="65"/>
      <c r="H42" s="21">
        <v>37</v>
      </c>
      <c r="I42" s="110"/>
      <c r="J42" s="87"/>
      <c r="K42" s="110"/>
      <c r="L42" s="88"/>
      <c r="M42" s="110"/>
      <c r="N42" s="87"/>
      <c r="O42" s="19"/>
      <c r="P42" s="280"/>
      <c r="Q42" s="279"/>
      <c r="R42" s="110"/>
      <c r="S42" s="87"/>
      <c r="T42" s="110"/>
      <c r="U42" s="87"/>
      <c r="V42" s="110"/>
      <c r="W42" s="87"/>
      <c r="AC42" s="281"/>
    </row>
    <row r="43" spans="7:29" ht="30" customHeight="1" x14ac:dyDescent="0.25">
      <c r="G43" s="65"/>
      <c r="H43" s="21">
        <v>38</v>
      </c>
      <c r="I43" s="110"/>
      <c r="J43" s="87"/>
      <c r="K43" s="110"/>
      <c r="L43" s="88"/>
      <c r="M43" s="110"/>
      <c r="N43" s="87"/>
      <c r="O43" s="19"/>
      <c r="P43" s="280"/>
      <c r="Q43" s="279"/>
      <c r="R43" s="110"/>
      <c r="S43" s="87"/>
      <c r="T43" s="110"/>
      <c r="U43" s="87"/>
      <c r="V43" s="110"/>
      <c r="W43" s="87"/>
      <c r="AC43" s="281"/>
    </row>
    <row r="44" spans="7:29" ht="30" customHeight="1" x14ac:dyDescent="0.25">
      <c r="G44" s="65"/>
      <c r="H44" s="21">
        <v>39</v>
      </c>
      <c r="I44" s="110"/>
      <c r="J44" s="87"/>
      <c r="K44" s="110"/>
      <c r="L44" s="88"/>
      <c r="M44" s="110"/>
      <c r="N44" s="87"/>
      <c r="O44" s="19"/>
      <c r="P44" s="280"/>
      <c r="Q44" s="279"/>
      <c r="R44" s="110"/>
      <c r="S44" s="87"/>
      <c r="T44" s="110"/>
      <c r="U44" s="87"/>
      <c r="V44" s="110"/>
      <c r="W44" s="87"/>
      <c r="AC44" s="281"/>
    </row>
    <row r="45" spans="7:29" ht="30" customHeight="1" x14ac:dyDescent="0.25">
      <c r="G45" s="65"/>
      <c r="H45" s="21">
        <v>40</v>
      </c>
      <c r="I45" s="110"/>
      <c r="J45" s="87"/>
      <c r="K45" s="110"/>
      <c r="L45" s="88"/>
      <c r="M45" s="110"/>
      <c r="N45" s="87"/>
      <c r="O45" s="19"/>
      <c r="P45" s="280"/>
      <c r="Q45" s="279"/>
      <c r="R45" s="110"/>
      <c r="S45" s="87"/>
      <c r="T45" s="110"/>
      <c r="U45" s="87"/>
      <c r="V45" s="110"/>
      <c r="W45" s="87"/>
      <c r="AC45" s="281"/>
    </row>
    <row r="46" spans="7:29" ht="30" customHeight="1" x14ac:dyDescent="0.25">
      <c r="G46" s="65"/>
      <c r="H46" s="21">
        <v>41</v>
      </c>
      <c r="I46" s="110"/>
      <c r="J46" s="87"/>
      <c r="K46" s="110"/>
      <c r="L46" s="88"/>
      <c r="M46" s="110"/>
      <c r="N46" s="87"/>
      <c r="O46" s="19"/>
      <c r="P46" s="280"/>
      <c r="Q46" s="279"/>
      <c r="R46" s="110"/>
      <c r="S46" s="87"/>
      <c r="T46" s="110"/>
      <c r="U46" s="87"/>
      <c r="V46" s="110"/>
      <c r="W46" s="87"/>
      <c r="AC46" s="281"/>
    </row>
    <row r="47" spans="7:29" ht="30" customHeight="1" x14ac:dyDescent="0.25">
      <c r="G47" s="65"/>
      <c r="H47" s="21">
        <v>42</v>
      </c>
      <c r="I47" s="110"/>
      <c r="J47" s="87"/>
      <c r="K47" s="110"/>
      <c r="L47" s="88"/>
      <c r="M47" s="110"/>
      <c r="N47" s="87"/>
      <c r="O47" s="19"/>
      <c r="P47" s="280"/>
      <c r="Q47" s="279"/>
      <c r="R47" s="110"/>
      <c r="S47" s="87"/>
      <c r="T47" s="110"/>
      <c r="U47" s="87"/>
      <c r="V47" s="110"/>
      <c r="W47" s="87"/>
      <c r="AC47" s="281"/>
    </row>
    <row r="48" spans="7:29" ht="30" customHeight="1" x14ac:dyDescent="0.25">
      <c r="G48" s="65"/>
      <c r="H48" s="21">
        <v>43</v>
      </c>
      <c r="I48" s="110"/>
      <c r="J48" s="87"/>
      <c r="K48" s="110"/>
      <c r="L48" s="88"/>
      <c r="M48" s="110"/>
      <c r="N48" s="87"/>
      <c r="O48" s="19"/>
      <c r="P48" s="280"/>
      <c r="Q48" s="279"/>
      <c r="R48" s="110"/>
      <c r="S48" s="87"/>
      <c r="T48" s="110"/>
      <c r="U48" s="87"/>
      <c r="V48" s="110"/>
      <c r="W48" s="87"/>
      <c r="AC48" s="281"/>
    </row>
    <row r="49" spans="7:29" ht="30" customHeight="1" x14ac:dyDescent="0.25">
      <c r="G49" s="65"/>
      <c r="H49" s="21">
        <v>44</v>
      </c>
      <c r="I49" s="110"/>
      <c r="J49" s="87"/>
      <c r="K49" s="110"/>
      <c r="L49" s="88"/>
      <c r="M49" s="110"/>
      <c r="N49" s="87"/>
      <c r="O49" s="19"/>
      <c r="P49" s="280"/>
      <c r="Q49" s="279"/>
      <c r="R49" s="110"/>
      <c r="S49" s="87"/>
      <c r="T49" s="110"/>
      <c r="U49" s="87"/>
      <c r="V49" s="110"/>
      <c r="W49" s="87"/>
      <c r="AC49" s="281"/>
    </row>
    <row r="50" spans="7:29" ht="30" customHeight="1" x14ac:dyDescent="0.25">
      <c r="G50" s="65"/>
      <c r="H50" s="21">
        <v>45</v>
      </c>
      <c r="I50" s="110"/>
      <c r="J50" s="87"/>
      <c r="K50" s="110"/>
      <c r="L50" s="88"/>
      <c r="M50" s="110"/>
      <c r="N50" s="87"/>
      <c r="O50" s="19"/>
      <c r="P50" s="280"/>
      <c r="Q50" s="279"/>
      <c r="R50" s="110"/>
      <c r="S50" s="87"/>
      <c r="T50" s="110"/>
      <c r="U50" s="87"/>
      <c r="V50" s="110"/>
      <c r="W50" s="87"/>
      <c r="AC50" s="281"/>
    </row>
    <row r="51" spans="7:29" ht="30" customHeight="1" x14ac:dyDescent="0.25">
      <c r="G51" s="65"/>
      <c r="H51" s="21">
        <v>46</v>
      </c>
      <c r="I51" s="110"/>
      <c r="J51" s="87"/>
      <c r="K51" s="110"/>
      <c r="L51" s="88"/>
      <c r="M51" s="110"/>
      <c r="N51" s="87"/>
      <c r="O51" s="19"/>
      <c r="P51" s="280"/>
      <c r="Q51" s="279"/>
      <c r="R51" s="110"/>
      <c r="S51" s="87"/>
      <c r="T51" s="110"/>
      <c r="U51" s="87"/>
      <c r="V51" s="110"/>
      <c r="W51" s="87"/>
      <c r="AC51" s="281"/>
    </row>
    <row r="52" spans="7:29" ht="30" customHeight="1" x14ac:dyDescent="0.25">
      <c r="G52" s="65"/>
      <c r="H52" s="21">
        <v>47</v>
      </c>
      <c r="I52" s="110"/>
      <c r="J52" s="87"/>
      <c r="K52" s="110"/>
      <c r="L52" s="88"/>
      <c r="M52" s="110"/>
      <c r="N52" s="87"/>
      <c r="O52" s="19"/>
      <c r="P52" s="280"/>
      <c r="Q52" s="279"/>
      <c r="R52" s="110"/>
      <c r="S52" s="87"/>
      <c r="T52" s="110"/>
      <c r="U52" s="87"/>
      <c r="V52" s="110"/>
      <c r="W52" s="87"/>
      <c r="AC52" s="281"/>
    </row>
    <row r="53" spans="7:29" ht="30" customHeight="1" x14ac:dyDescent="0.25">
      <c r="G53" s="65"/>
      <c r="H53" s="21">
        <v>48</v>
      </c>
      <c r="I53" s="110"/>
      <c r="J53" s="87"/>
      <c r="K53" s="110"/>
      <c r="L53" s="88"/>
      <c r="M53" s="110"/>
      <c r="N53" s="87"/>
      <c r="O53" s="19"/>
      <c r="P53" s="280"/>
      <c r="Q53" s="279"/>
      <c r="R53" s="110"/>
      <c r="S53" s="87"/>
      <c r="T53" s="110"/>
      <c r="U53" s="87"/>
      <c r="V53" s="110"/>
      <c r="W53" s="87"/>
      <c r="AC53" s="281"/>
    </row>
    <row r="54" spans="7:29" ht="30" customHeight="1" x14ac:dyDescent="0.25">
      <c r="G54" s="65"/>
      <c r="H54" s="21">
        <v>49</v>
      </c>
      <c r="I54" s="110"/>
      <c r="J54" s="87"/>
      <c r="K54" s="110"/>
      <c r="L54" s="88"/>
      <c r="M54" s="110"/>
      <c r="N54" s="87"/>
      <c r="O54" s="19"/>
      <c r="P54" s="280"/>
      <c r="Q54" s="279"/>
      <c r="R54" s="110"/>
      <c r="S54" s="87"/>
      <c r="T54" s="110"/>
      <c r="U54" s="87"/>
      <c r="V54" s="110"/>
      <c r="W54" s="87"/>
      <c r="AC54" s="281"/>
    </row>
    <row r="55" spans="7:29" ht="30" customHeight="1" x14ac:dyDescent="0.25">
      <c r="G55" s="65"/>
      <c r="H55" s="21">
        <v>50</v>
      </c>
      <c r="I55" s="110"/>
      <c r="J55" s="87"/>
      <c r="K55" s="110"/>
      <c r="L55" s="88"/>
      <c r="M55" s="110"/>
      <c r="N55" s="87"/>
      <c r="O55" s="19"/>
      <c r="P55" s="280"/>
      <c r="Q55" s="279"/>
      <c r="R55" s="110"/>
      <c r="S55" s="87"/>
      <c r="T55" s="110"/>
      <c r="U55" s="87"/>
      <c r="V55" s="110"/>
      <c r="W55" s="87"/>
      <c r="AC55" s="281"/>
    </row>
    <row r="56" spans="7:29" ht="30" customHeight="1" x14ac:dyDescent="0.25">
      <c r="G56" s="65"/>
      <c r="H56" s="21">
        <v>51</v>
      </c>
      <c r="I56" s="110"/>
      <c r="J56" s="87"/>
      <c r="K56" s="110"/>
      <c r="L56" s="88"/>
      <c r="M56" s="110"/>
      <c r="N56" s="87"/>
      <c r="O56" s="19"/>
      <c r="P56" s="280"/>
      <c r="Q56" s="279"/>
      <c r="R56" s="110"/>
      <c r="S56" s="87"/>
      <c r="T56" s="110"/>
      <c r="U56" s="87"/>
      <c r="V56" s="110"/>
      <c r="W56" s="87"/>
      <c r="AC56" s="281"/>
    </row>
    <row r="57" spans="7:29" ht="30" customHeight="1" x14ac:dyDescent="0.25">
      <c r="G57" s="65"/>
      <c r="H57" s="21">
        <v>52</v>
      </c>
      <c r="I57" s="110"/>
      <c r="J57" s="87"/>
      <c r="K57" s="110"/>
      <c r="L57" s="88"/>
      <c r="M57" s="110"/>
      <c r="N57" s="87"/>
      <c r="O57" s="19"/>
      <c r="P57" s="280"/>
      <c r="Q57" s="279"/>
      <c r="R57" s="110"/>
      <c r="S57" s="87"/>
      <c r="T57" s="110"/>
      <c r="U57" s="87"/>
      <c r="V57" s="110"/>
      <c r="W57" s="87"/>
      <c r="AC57" s="281"/>
    </row>
    <row r="58" spans="7:29" ht="30" customHeight="1" x14ac:dyDescent="0.25">
      <c r="G58" s="65"/>
      <c r="H58" s="21">
        <v>53</v>
      </c>
      <c r="I58" s="110"/>
      <c r="J58" s="87"/>
      <c r="K58" s="110"/>
      <c r="L58" s="88"/>
      <c r="M58" s="110"/>
      <c r="N58" s="87"/>
      <c r="O58" s="19"/>
      <c r="P58" s="280"/>
      <c r="Q58" s="279"/>
      <c r="R58" s="110"/>
      <c r="S58" s="87"/>
      <c r="T58" s="110"/>
      <c r="U58" s="87"/>
      <c r="V58" s="110"/>
      <c r="W58" s="87"/>
      <c r="AC58" s="281"/>
    </row>
    <row r="59" spans="7:29" ht="30" customHeight="1" x14ac:dyDescent="0.25">
      <c r="G59" s="65"/>
      <c r="H59" s="21">
        <v>54</v>
      </c>
      <c r="I59" s="110"/>
      <c r="J59" s="87"/>
      <c r="K59" s="110"/>
      <c r="L59" s="88"/>
      <c r="M59" s="110"/>
      <c r="N59" s="87"/>
      <c r="O59" s="19"/>
      <c r="P59" s="280"/>
      <c r="Q59" s="279"/>
      <c r="R59" s="110"/>
      <c r="S59" s="87"/>
      <c r="T59" s="110"/>
      <c r="U59" s="87"/>
      <c r="V59" s="110"/>
      <c r="W59" s="87"/>
      <c r="AC59" s="281"/>
    </row>
    <row r="60" spans="7:29" ht="30" customHeight="1" x14ac:dyDescent="0.25">
      <c r="G60" s="65"/>
      <c r="H60" s="21">
        <v>55</v>
      </c>
      <c r="I60" s="110"/>
      <c r="J60" s="87"/>
      <c r="K60" s="110"/>
      <c r="L60" s="88"/>
      <c r="M60" s="110"/>
      <c r="N60" s="87"/>
      <c r="O60" s="19"/>
      <c r="P60" s="280"/>
      <c r="Q60" s="279"/>
      <c r="R60" s="110"/>
      <c r="S60" s="87"/>
      <c r="T60" s="110"/>
      <c r="U60" s="87"/>
      <c r="V60" s="110"/>
      <c r="W60" s="87"/>
      <c r="AC60" s="281"/>
    </row>
    <row r="61" spans="7:29" ht="30" customHeight="1" x14ac:dyDescent="0.25">
      <c r="G61" s="65"/>
      <c r="H61" s="21">
        <v>56</v>
      </c>
      <c r="I61" s="110"/>
      <c r="J61" s="87"/>
      <c r="K61" s="110"/>
      <c r="L61" s="88"/>
      <c r="M61" s="110"/>
      <c r="N61" s="87"/>
      <c r="O61" s="19"/>
      <c r="P61" s="280"/>
      <c r="Q61" s="279"/>
      <c r="R61" s="110"/>
      <c r="S61" s="87"/>
      <c r="T61" s="110"/>
      <c r="U61" s="87"/>
      <c r="V61" s="110"/>
      <c r="W61" s="87"/>
      <c r="AC61" s="281"/>
    </row>
    <row r="62" spans="7:29" ht="30" customHeight="1" x14ac:dyDescent="0.25">
      <c r="G62" s="65"/>
      <c r="H62" s="21">
        <v>57</v>
      </c>
      <c r="I62" s="110"/>
      <c r="J62" s="87"/>
      <c r="K62" s="110"/>
      <c r="L62" s="88"/>
      <c r="M62" s="110"/>
      <c r="N62" s="87"/>
      <c r="O62" s="19"/>
      <c r="P62" s="280"/>
      <c r="Q62" s="279"/>
      <c r="R62" s="110"/>
      <c r="S62" s="87"/>
      <c r="T62" s="110"/>
      <c r="U62" s="87"/>
      <c r="V62" s="110"/>
      <c r="W62" s="87"/>
      <c r="AC62" s="281"/>
    </row>
    <row r="63" spans="7:29" ht="30" customHeight="1" x14ac:dyDescent="0.25">
      <c r="G63" s="65"/>
      <c r="H63" s="21">
        <v>58</v>
      </c>
      <c r="I63" s="110"/>
      <c r="J63" s="87"/>
      <c r="K63" s="110"/>
      <c r="L63" s="88"/>
      <c r="M63" s="110"/>
      <c r="N63" s="87"/>
      <c r="O63" s="19"/>
      <c r="P63" s="280"/>
      <c r="Q63" s="279"/>
      <c r="R63" s="110"/>
      <c r="S63" s="87"/>
      <c r="T63" s="110"/>
      <c r="U63" s="87"/>
      <c r="V63" s="110"/>
      <c r="W63" s="87"/>
      <c r="AC63" s="281"/>
    </row>
    <row r="64" spans="7:29" ht="30" customHeight="1" x14ac:dyDescent="0.25">
      <c r="G64" s="65"/>
      <c r="H64" s="21">
        <v>59</v>
      </c>
      <c r="I64" s="110"/>
      <c r="J64" s="87"/>
      <c r="K64" s="110"/>
      <c r="L64" s="88"/>
      <c r="M64" s="110"/>
      <c r="N64" s="87"/>
      <c r="O64" s="19"/>
      <c r="P64" s="280"/>
      <c r="Q64" s="279"/>
      <c r="R64" s="110"/>
      <c r="S64" s="87"/>
      <c r="T64" s="110"/>
      <c r="U64" s="87"/>
      <c r="V64" s="110"/>
      <c r="W64" s="87"/>
      <c r="AC64" s="281"/>
    </row>
    <row r="65" spans="7:29" ht="30" customHeight="1" x14ac:dyDescent="0.25">
      <c r="G65" s="65"/>
      <c r="H65" s="21">
        <v>60</v>
      </c>
      <c r="I65" s="110"/>
      <c r="J65" s="87"/>
      <c r="K65" s="110"/>
      <c r="L65" s="88"/>
      <c r="M65" s="110"/>
      <c r="N65" s="87"/>
      <c r="O65" s="19"/>
      <c r="P65" s="280"/>
      <c r="Q65" s="279"/>
      <c r="R65" s="110"/>
      <c r="S65" s="87"/>
      <c r="T65" s="110"/>
      <c r="U65" s="87"/>
      <c r="V65" s="110"/>
      <c r="W65" s="87"/>
      <c r="AC65" s="281"/>
    </row>
    <row r="66" spans="7:29" ht="30" customHeight="1" x14ac:dyDescent="0.25">
      <c r="G66" s="65"/>
      <c r="H66" s="21">
        <v>61</v>
      </c>
      <c r="I66" s="110"/>
      <c r="J66" s="87"/>
      <c r="K66" s="110"/>
      <c r="L66" s="88"/>
      <c r="M66" s="110"/>
      <c r="N66" s="87"/>
      <c r="O66" s="19"/>
      <c r="P66" s="280"/>
      <c r="Q66" s="279"/>
      <c r="R66" s="110"/>
      <c r="S66" s="87"/>
      <c r="T66" s="110"/>
      <c r="U66" s="87"/>
      <c r="V66" s="110"/>
      <c r="W66" s="87"/>
      <c r="AC66" s="281"/>
    </row>
    <row r="67" spans="7:29" ht="30" customHeight="1" x14ac:dyDescent="0.25">
      <c r="G67" s="65"/>
      <c r="H67" s="21">
        <v>62</v>
      </c>
      <c r="I67" s="110"/>
      <c r="J67" s="87"/>
      <c r="K67" s="110"/>
      <c r="L67" s="88"/>
      <c r="M67" s="110"/>
      <c r="N67" s="87"/>
      <c r="O67" s="19"/>
      <c r="P67" s="280"/>
      <c r="Q67" s="279"/>
      <c r="R67" s="110"/>
      <c r="S67" s="87"/>
      <c r="T67" s="110"/>
      <c r="U67" s="87"/>
      <c r="V67" s="110"/>
      <c r="W67" s="87"/>
      <c r="AC67" s="281"/>
    </row>
    <row r="68" spans="7:29" ht="30" customHeight="1" x14ac:dyDescent="0.25">
      <c r="G68" s="65"/>
      <c r="H68" s="21">
        <v>63</v>
      </c>
      <c r="I68" s="110"/>
      <c r="J68" s="87"/>
      <c r="K68" s="110"/>
      <c r="L68" s="88"/>
      <c r="M68" s="110"/>
      <c r="N68" s="87"/>
      <c r="O68" s="19"/>
      <c r="P68" s="280"/>
      <c r="Q68" s="279"/>
      <c r="R68" s="110"/>
      <c r="S68" s="87"/>
      <c r="T68" s="110"/>
      <c r="U68" s="87"/>
      <c r="V68" s="110"/>
      <c r="W68" s="87"/>
      <c r="AC68" s="281"/>
    </row>
    <row r="69" spans="7:29" ht="30" customHeight="1" x14ac:dyDescent="0.25">
      <c r="G69" s="65"/>
      <c r="H69" s="21">
        <v>64</v>
      </c>
      <c r="I69" s="110"/>
      <c r="J69" s="87"/>
      <c r="K69" s="110"/>
      <c r="L69" s="88"/>
      <c r="M69" s="110"/>
      <c r="N69" s="87"/>
      <c r="O69" s="19"/>
      <c r="P69" s="280"/>
      <c r="Q69" s="279"/>
      <c r="R69" s="110"/>
      <c r="S69" s="87"/>
      <c r="T69" s="110"/>
      <c r="U69" s="87"/>
      <c r="V69" s="110"/>
      <c r="W69" s="87"/>
      <c r="AC69" s="281"/>
    </row>
    <row r="70" spans="7:29" ht="30" customHeight="1" x14ac:dyDescent="0.25">
      <c r="G70" s="65"/>
      <c r="H70" s="21">
        <v>65</v>
      </c>
      <c r="I70" s="110"/>
      <c r="J70" s="87"/>
      <c r="K70" s="110"/>
      <c r="L70" s="88"/>
      <c r="M70" s="110"/>
      <c r="N70" s="87"/>
      <c r="O70" s="19"/>
      <c r="P70" s="280"/>
      <c r="Q70" s="279"/>
      <c r="R70" s="110"/>
      <c r="S70" s="87"/>
      <c r="T70" s="110"/>
      <c r="U70" s="87"/>
      <c r="V70" s="110"/>
      <c r="W70" s="87"/>
      <c r="AC70" s="281"/>
    </row>
    <row r="71" spans="7:29" ht="30" customHeight="1" x14ac:dyDescent="0.25">
      <c r="G71" s="65"/>
      <c r="H71" s="21">
        <v>66</v>
      </c>
      <c r="I71" s="110"/>
      <c r="J71" s="87"/>
      <c r="K71" s="110"/>
      <c r="L71" s="88"/>
      <c r="M71" s="110"/>
      <c r="N71" s="87"/>
      <c r="O71" s="19"/>
      <c r="P71" s="280"/>
      <c r="Q71" s="279"/>
      <c r="R71" s="110"/>
      <c r="S71" s="87"/>
      <c r="T71" s="110"/>
      <c r="U71" s="87"/>
      <c r="V71" s="110"/>
      <c r="W71" s="87"/>
      <c r="AC71" s="281"/>
    </row>
    <row r="72" spans="7:29" ht="30" customHeight="1" x14ac:dyDescent="0.25">
      <c r="G72" s="65"/>
      <c r="H72" s="21">
        <v>67</v>
      </c>
      <c r="I72" s="110"/>
      <c r="J72" s="87"/>
      <c r="K72" s="110"/>
      <c r="L72" s="88"/>
      <c r="M72" s="110"/>
      <c r="N72" s="87"/>
      <c r="O72" s="19"/>
      <c r="P72" s="280"/>
      <c r="Q72" s="279"/>
      <c r="R72" s="110"/>
      <c r="S72" s="87"/>
      <c r="T72" s="110"/>
      <c r="U72" s="87"/>
      <c r="V72" s="110"/>
      <c r="W72" s="87"/>
      <c r="AC72" s="281"/>
    </row>
    <row r="73" spans="7:29" ht="30" customHeight="1" x14ac:dyDescent="0.25">
      <c r="G73" s="65"/>
      <c r="H73" s="21">
        <v>68</v>
      </c>
      <c r="I73" s="110"/>
      <c r="J73" s="87"/>
      <c r="K73" s="110"/>
      <c r="L73" s="88"/>
      <c r="M73" s="110"/>
      <c r="N73" s="87"/>
      <c r="O73" s="19"/>
      <c r="P73" s="280"/>
      <c r="Q73" s="279"/>
      <c r="R73" s="110"/>
      <c r="S73" s="87"/>
      <c r="T73" s="110"/>
      <c r="U73" s="87"/>
      <c r="V73" s="110"/>
      <c r="W73" s="87"/>
      <c r="AC73" s="281"/>
    </row>
    <row r="74" spans="7:29" ht="30" customHeight="1" x14ac:dyDescent="0.25">
      <c r="G74" s="65"/>
      <c r="H74" s="21">
        <v>69</v>
      </c>
      <c r="I74" s="110"/>
      <c r="J74" s="87"/>
      <c r="K74" s="110"/>
      <c r="L74" s="88"/>
      <c r="M74" s="110"/>
      <c r="N74" s="87"/>
      <c r="O74" s="19"/>
      <c r="P74" s="280"/>
      <c r="Q74" s="279"/>
      <c r="R74" s="110"/>
      <c r="S74" s="87"/>
      <c r="T74" s="110"/>
      <c r="U74" s="87"/>
      <c r="V74" s="110"/>
      <c r="W74" s="87"/>
      <c r="AC74" s="281"/>
    </row>
    <row r="75" spans="7:29" ht="30" customHeight="1" x14ac:dyDescent="0.25">
      <c r="G75" s="65"/>
      <c r="H75" s="21">
        <v>70</v>
      </c>
      <c r="I75" s="110"/>
      <c r="J75" s="87"/>
      <c r="K75" s="110"/>
      <c r="L75" s="88"/>
      <c r="M75" s="110"/>
      <c r="N75" s="87"/>
      <c r="O75" s="19"/>
      <c r="P75" s="280"/>
      <c r="Q75" s="279"/>
      <c r="R75" s="110"/>
      <c r="S75" s="87"/>
      <c r="T75" s="110"/>
      <c r="U75" s="87"/>
      <c r="V75" s="110"/>
      <c r="W75" s="87"/>
      <c r="AC75" s="281"/>
    </row>
    <row r="76" spans="7:29" ht="30" customHeight="1" x14ac:dyDescent="0.25">
      <c r="G76" s="65"/>
      <c r="H76" s="21">
        <v>71</v>
      </c>
      <c r="I76" s="110"/>
      <c r="J76" s="87"/>
      <c r="K76" s="110"/>
      <c r="L76" s="88"/>
      <c r="M76" s="110"/>
      <c r="N76" s="87"/>
      <c r="O76" s="19"/>
      <c r="P76" s="280"/>
      <c r="Q76" s="279"/>
      <c r="R76" s="110"/>
      <c r="S76" s="87"/>
      <c r="T76" s="110"/>
      <c r="U76" s="87"/>
      <c r="V76" s="110"/>
      <c r="W76" s="87"/>
      <c r="AC76" s="281"/>
    </row>
    <row r="77" spans="7:29" ht="30" customHeight="1" x14ac:dyDescent="0.25">
      <c r="G77" s="65"/>
      <c r="H77" s="21">
        <v>72</v>
      </c>
      <c r="I77" s="110"/>
      <c r="J77" s="87"/>
      <c r="K77" s="110"/>
      <c r="L77" s="88"/>
      <c r="M77" s="110"/>
      <c r="N77" s="87"/>
      <c r="O77" s="19"/>
      <c r="P77" s="280"/>
      <c r="Q77" s="279"/>
      <c r="R77" s="110"/>
      <c r="S77" s="87"/>
      <c r="T77" s="110"/>
      <c r="U77" s="87"/>
      <c r="V77" s="110"/>
      <c r="W77" s="87"/>
      <c r="AC77" s="281"/>
    </row>
    <row r="78" spans="7:29" ht="30" customHeight="1" x14ac:dyDescent="0.25">
      <c r="G78" s="65"/>
      <c r="H78" s="21">
        <v>73</v>
      </c>
      <c r="I78" s="110"/>
      <c r="J78" s="87"/>
      <c r="K78" s="110"/>
      <c r="L78" s="88"/>
      <c r="M78" s="110"/>
      <c r="N78" s="87"/>
      <c r="O78" s="19"/>
      <c r="P78" s="280"/>
      <c r="Q78" s="279"/>
      <c r="R78" s="110"/>
      <c r="S78" s="87"/>
      <c r="T78" s="110"/>
      <c r="U78" s="87"/>
      <c r="V78" s="110"/>
      <c r="W78" s="87"/>
      <c r="AC78" s="281"/>
    </row>
    <row r="79" spans="7:29" ht="30" customHeight="1" x14ac:dyDescent="0.25">
      <c r="G79" s="65"/>
      <c r="H79" s="21">
        <v>74</v>
      </c>
      <c r="I79" s="110"/>
      <c r="J79" s="87"/>
      <c r="K79" s="110"/>
      <c r="L79" s="88"/>
      <c r="M79" s="110"/>
      <c r="N79" s="87"/>
      <c r="O79" s="19"/>
      <c r="P79" s="280"/>
      <c r="Q79" s="279"/>
      <c r="R79" s="110"/>
      <c r="S79" s="87"/>
      <c r="T79" s="110"/>
      <c r="U79" s="87"/>
      <c r="V79" s="110"/>
      <c r="W79" s="87"/>
      <c r="AC79" s="281"/>
    </row>
    <row r="80" spans="7:29" ht="30" customHeight="1" x14ac:dyDescent="0.25">
      <c r="G80" s="65"/>
      <c r="H80" s="21">
        <v>75</v>
      </c>
      <c r="I80" s="110"/>
      <c r="J80" s="87"/>
      <c r="K80" s="110"/>
      <c r="L80" s="88"/>
      <c r="M80" s="110"/>
      <c r="N80" s="87"/>
      <c r="O80" s="19"/>
      <c r="P80" s="280"/>
      <c r="Q80" s="279"/>
      <c r="R80" s="110"/>
      <c r="S80" s="87"/>
      <c r="T80" s="110"/>
      <c r="U80" s="87"/>
      <c r="V80" s="110"/>
      <c r="W80" s="87"/>
      <c r="AC80" s="281"/>
    </row>
    <row r="81" spans="7:29" ht="30" customHeight="1" x14ac:dyDescent="0.25">
      <c r="G81" s="65"/>
      <c r="H81" s="21">
        <v>76</v>
      </c>
      <c r="I81" s="110"/>
      <c r="J81" s="87"/>
      <c r="K81" s="110"/>
      <c r="L81" s="88"/>
      <c r="M81" s="110"/>
      <c r="N81" s="87"/>
      <c r="O81" s="19"/>
      <c r="P81" s="280"/>
      <c r="Q81" s="279"/>
      <c r="R81" s="110"/>
      <c r="S81" s="87"/>
      <c r="T81" s="110"/>
      <c r="U81" s="87"/>
      <c r="V81" s="110"/>
      <c r="W81" s="87"/>
      <c r="AC81" s="281"/>
    </row>
    <row r="82" spans="7:29" ht="30" customHeight="1" x14ac:dyDescent="0.25">
      <c r="G82" s="65"/>
      <c r="H82" s="21">
        <v>77</v>
      </c>
      <c r="I82" s="110"/>
      <c r="J82" s="87"/>
      <c r="K82" s="110"/>
      <c r="L82" s="88"/>
      <c r="M82" s="110"/>
      <c r="N82" s="87"/>
      <c r="O82" s="19"/>
      <c r="P82" s="280"/>
      <c r="Q82" s="279"/>
      <c r="R82" s="110"/>
      <c r="S82" s="87"/>
      <c r="T82" s="110"/>
      <c r="U82" s="87"/>
      <c r="V82" s="110"/>
      <c r="W82" s="87"/>
      <c r="AC82" s="281"/>
    </row>
    <row r="83" spans="7:29" ht="30" customHeight="1" x14ac:dyDescent="0.25">
      <c r="G83" s="65"/>
      <c r="H83" s="21">
        <v>78</v>
      </c>
      <c r="I83" s="110"/>
      <c r="J83" s="87"/>
      <c r="K83" s="110"/>
      <c r="L83" s="88"/>
      <c r="M83" s="110"/>
      <c r="N83" s="87"/>
      <c r="O83" s="19"/>
      <c r="P83" s="280"/>
      <c r="Q83" s="279"/>
      <c r="R83" s="110"/>
      <c r="S83" s="87"/>
      <c r="T83" s="110"/>
      <c r="U83" s="87"/>
      <c r="V83" s="110"/>
      <c r="W83" s="87"/>
      <c r="AC83" s="281"/>
    </row>
    <row r="84" spans="7:29" ht="30" customHeight="1" x14ac:dyDescent="0.25">
      <c r="G84" s="65"/>
      <c r="H84" s="21">
        <v>79</v>
      </c>
      <c r="I84" s="110"/>
      <c r="J84" s="87"/>
      <c r="K84" s="110"/>
      <c r="L84" s="88"/>
      <c r="M84" s="110"/>
      <c r="N84" s="87"/>
      <c r="O84" s="19"/>
      <c r="P84" s="280"/>
      <c r="Q84" s="279"/>
      <c r="R84" s="110"/>
      <c r="S84" s="87"/>
      <c r="T84" s="110"/>
      <c r="U84" s="87"/>
      <c r="V84" s="110"/>
      <c r="W84" s="87"/>
      <c r="AC84" s="281"/>
    </row>
    <row r="85" spans="7:29" ht="30" customHeight="1" x14ac:dyDescent="0.25">
      <c r="G85" s="65"/>
      <c r="H85" s="21">
        <v>80</v>
      </c>
      <c r="I85" s="110"/>
      <c r="J85" s="87"/>
      <c r="K85" s="110"/>
      <c r="L85" s="88"/>
      <c r="M85" s="110"/>
      <c r="N85" s="87"/>
      <c r="O85" s="19"/>
      <c r="P85" s="280"/>
      <c r="Q85" s="279"/>
      <c r="R85" s="110"/>
      <c r="S85" s="87"/>
      <c r="T85" s="110"/>
      <c r="U85" s="87"/>
      <c r="V85" s="110"/>
      <c r="W85" s="87"/>
      <c r="AC85" s="281"/>
    </row>
    <row r="86" spans="7:29" ht="30" customHeight="1" x14ac:dyDescent="0.25">
      <c r="G86" s="65"/>
      <c r="H86" s="21">
        <v>81</v>
      </c>
      <c r="I86" s="110"/>
      <c r="J86" s="87"/>
      <c r="K86" s="110"/>
      <c r="L86" s="88"/>
      <c r="M86" s="110"/>
      <c r="N86" s="87"/>
      <c r="O86" s="19"/>
      <c r="P86" s="280"/>
      <c r="Q86" s="279"/>
      <c r="R86" s="110"/>
      <c r="S86" s="87"/>
      <c r="T86" s="110"/>
      <c r="U86" s="87"/>
      <c r="V86" s="110"/>
      <c r="W86" s="87"/>
      <c r="AC86" s="281"/>
    </row>
    <row r="87" spans="7:29" ht="30" customHeight="1" x14ac:dyDescent="0.25">
      <c r="G87" s="65"/>
      <c r="H87" s="21">
        <v>82</v>
      </c>
      <c r="I87" s="110"/>
      <c r="J87" s="87"/>
      <c r="K87" s="110"/>
      <c r="L87" s="88"/>
      <c r="M87" s="110"/>
      <c r="N87" s="87"/>
      <c r="O87" s="19"/>
      <c r="P87" s="280"/>
      <c r="Q87" s="279"/>
      <c r="R87" s="110"/>
      <c r="S87" s="87"/>
      <c r="T87" s="110"/>
      <c r="U87" s="87"/>
      <c r="V87" s="110"/>
      <c r="W87" s="87"/>
      <c r="AC87" s="281"/>
    </row>
    <row r="88" spans="7:29" ht="30" customHeight="1" x14ac:dyDescent="0.25">
      <c r="G88" s="65"/>
      <c r="H88" s="21">
        <v>83</v>
      </c>
      <c r="I88" s="110"/>
      <c r="J88" s="87"/>
      <c r="K88" s="110"/>
      <c r="L88" s="88"/>
      <c r="M88" s="110"/>
      <c r="N88" s="87"/>
      <c r="O88" s="19"/>
      <c r="P88" s="280"/>
      <c r="Q88" s="279"/>
      <c r="R88" s="110"/>
      <c r="S88" s="87"/>
      <c r="T88" s="110"/>
      <c r="U88" s="87"/>
      <c r="V88" s="110"/>
      <c r="W88" s="87"/>
      <c r="AC88" s="281"/>
    </row>
    <row r="89" spans="7:29" ht="30" customHeight="1" x14ac:dyDescent="0.25">
      <c r="G89" s="65"/>
      <c r="H89" s="21">
        <v>84</v>
      </c>
      <c r="I89" s="110"/>
      <c r="J89" s="87"/>
      <c r="K89" s="110"/>
      <c r="L89" s="88"/>
      <c r="M89" s="110"/>
      <c r="N89" s="87"/>
      <c r="O89" s="19"/>
      <c r="P89" s="280"/>
      <c r="Q89" s="279"/>
      <c r="R89" s="110"/>
      <c r="S89" s="87"/>
      <c r="T89" s="110"/>
      <c r="U89" s="87"/>
      <c r="V89" s="110"/>
      <c r="W89" s="87"/>
      <c r="AC89" s="281"/>
    </row>
    <row r="90" spans="7:29" ht="30" customHeight="1" x14ac:dyDescent="0.25">
      <c r="G90" s="65"/>
      <c r="H90" s="21">
        <v>85</v>
      </c>
      <c r="I90" s="110"/>
      <c r="J90" s="87"/>
      <c r="K90" s="110"/>
      <c r="L90" s="88"/>
      <c r="M90" s="110"/>
      <c r="N90" s="87"/>
      <c r="O90" s="19"/>
      <c r="P90" s="280"/>
      <c r="Q90" s="279"/>
      <c r="R90" s="110"/>
      <c r="S90" s="87"/>
      <c r="T90" s="110"/>
      <c r="U90" s="87"/>
      <c r="V90" s="110"/>
      <c r="W90" s="87"/>
      <c r="AC90" s="281"/>
    </row>
    <row r="91" spans="7:29" ht="30" customHeight="1" x14ac:dyDescent="0.25">
      <c r="G91" s="65"/>
      <c r="H91" s="21">
        <v>86</v>
      </c>
      <c r="I91" s="110"/>
      <c r="J91" s="87"/>
      <c r="K91" s="110"/>
      <c r="L91" s="88"/>
      <c r="M91" s="110"/>
      <c r="N91" s="87"/>
      <c r="O91" s="19"/>
      <c r="P91" s="280"/>
      <c r="Q91" s="279"/>
      <c r="R91" s="110"/>
      <c r="S91" s="87"/>
      <c r="T91" s="110"/>
      <c r="U91" s="87"/>
      <c r="V91" s="110"/>
      <c r="W91" s="87"/>
      <c r="AC91" s="281"/>
    </row>
    <row r="92" spans="7:29" ht="30" customHeight="1" x14ac:dyDescent="0.25">
      <c r="G92" s="65"/>
      <c r="H92" s="21">
        <v>87</v>
      </c>
      <c r="I92" s="110"/>
      <c r="J92" s="87"/>
      <c r="K92" s="110"/>
      <c r="L92" s="88"/>
      <c r="M92" s="110"/>
      <c r="N92" s="87"/>
      <c r="O92" s="19"/>
      <c r="P92" s="280"/>
      <c r="Q92" s="279"/>
      <c r="R92" s="110"/>
      <c r="S92" s="87"/>
      <c r="T92" s="110"/>
      <c r="U92" s="87"/>
      <c r="V92" s="110"/>
      <c r="W92" s="87"/>
      <c r="AC92" s="281"/>
    </row>
    <row r="93" spans="7:29" ht="30" customHeight="1" x14ac:dyDescent="0.25">
      <c r="G93" s="65"/>
      <c r="H93" s="21">
        <v>88</v>
      </c>
      <c r="I93" s="110"/>
      <c r="J93" s="87"/>
      <c r="K93" s="110"/>
      <c r="L93" s="88"/>
      <c r="M93" s="110"/>
      <c r="N93" s="87"/>
      <c r="O93" s="19"/>
      <c r="P93" s="280"/>
      <c r="Q93" s="279"/>
      <c r="R93" s="110"/>
      <c r="S93" s="87"/>
      <c r="T93" s="110"/>
      <c r="U93" s="87"/>
      <c r="V93" s="110"/>
      <c r="W93" s="87"/>
      <c r="AC93" s="281"/>
    </row>
    <row r="94" spans="7:29" ht="30" customHeight="1" x14ac:dyDescent="0.25">
      <c r="G94" s="65"/>
      <c r="H94" s="21">
        <v>89</v>
      </c>
      <c r="I94" s="110"/>
      <c r="J94" s="87"/>
      <c r="K94" s="110"/>
      <c r="L94" s="88"/>
      <c r="M94" s="110"/>
      <c r="N94" s="87"/>
      <c r="O94" s="19"/>
      <c r="P94" s="280"/>
      <c r="Q94" s="279"/>
      <c r="R94" s="110"/>
      <c r="S94" s="87"/>
      <c r="T94" s="110"/>
      <c r="U94" s="87"/>
      <c r="V94" s="110"/>
      <c r="W94" s="87"/>
      <c r="AC94" s="281"/>
    </row>
    <row r="95" spans="7:29" ht="30" customHeight="1" x14ac:dyDescent="0.25">
      <c r="G95" s="65"/>
      <c r="H95" s="21">
        <v>90</v>
      </c>
      <c r="I95" s="110"/>
      <c r="J95" s="87"/>
      <c r="K95" s="110"/>
      <c r="L95" s="88"/>
      <c r="M95" s="110"/>
      <c r="N95" s="87"/>
      <c r="O95" s="19"/>
      <c r="P95" s="280"/>
      <c r="Q95" s="279"/>
      <c r="R95" s="110"/>
      <c r="S95" s="87"/>
      <c r="T95" s="110"/>
      <c r="U95" s="87"/>
      <c r="V95" s="110"/>
      <c r="W95" s="87"/>
      <c r="AC95" s="281"/>
    </row>
    <row r="96" spans="7:29" ht="30" customHeight="1" x14ac:dyDescent="0.25">
      <c r="G96" s="65"/>
      <c r="H96" s="21">
        <v>91</v>
      </c>
      <c r="I96" s="110"/>
      <c r="J96" s="87"/>
      <c r="K96" s="110"/>
      <c r="L96" s="88"/>
      <c r="M96" s="110"/>
      <c r="N96" s="87"/>
      <c r="O96" s="19"/>
      <c r="P96" s="280"/>
      <c r="Q96" s="279"/>
      <c r="R96" s="110"/>
      <c r="S96" s="87"/>
      <c r="T96" s="110"/>
      <c r="U96" s="87"/>
      <c r="V96" s="110"/>
      <c r="W96" s="87"/>
      <c r="AC96" s="281"/>
    </row>
    <row r="97" spans="7:29" ht="30" customHeight="1" x14ac:dyDescent="0.25">
      <c r="G97" s="65"/>
      <c r="H97" s="21">
        <v>92</v>
      </c>
      <c r="I97" s="110"/>
      <c r="J97" s="87"/>
      <c r="K97" s="110"/>
      <c r="L97" s="88"/>
      <c r="M97" s="110"/>
      <c r="N97" s="87"/>
      <c r="O97" s="19"/>
      <c r="P97" s="280"/>
      <c r="Q97" s="279"/>
      <c r="R97" s="110"/>
      <c r="S97" s="87"/>
      <c r="T97" s="110"/>
      <c r="U97" s="87"/>
      <c r="V97" s="110"/>
      <c r="W97" s="87"/>
      <c r="AC97" s="281"/>
    </row>
    <row r="98" spans="7:29" ht="30" customHeight="1" x14ac:dyDescent="0.25">
      <c r="G98" s="65"/>
      <c r="H98" s="21">
        <v>93</v>
      </c>
      <c r="I98" s="110"/>
      <c r="J98" s="87"/>
      <c r="K98" s="110"/>
      <c r="L98" s="88"/>
      <c r="M98" s="110"/>
      <c r="N98" s="87"/>
      <c r="O98" s="19"/>
      <c r="P98" s="280"/>
      <c r="Q98" s="279"/>
      <c r="R98" s="110"/>
      <c r="S98" s="87"/>
      <c r="T98" s="110"/>
      <c r="U98" s="87"/>
      <c r="V98" s="110"/>
      <c r="W98" s="87"/>
      <c r="AC98" s="281"/>
    </row>
    <row r="99" spans="7:29" ht="30" customHeight="1" x14ac:dyDescent="0.25">
      <c r="G99" s="65"/>
      <c r="H99" s="21">
        <v>94</v>
      </c>
      <c r="I99" s="110"/>
      <c r="J99" s="87"/>
      <c r="K99" s="110"/>
      <c r="L99" s="88"/>
      <c r="M99" s="110"/>
      <c r="N99" s="87"/>
      <c r="O99" s="19"/>
      <c r="P99" s="280"/>
      <c r="Q99" s="279"/>
      <c r="R99" s="110"/>
      <c r="S99" s="87"/>
      <c r="T99" s="110"/>
      <c r="U99" s="87"/>
      <c r="V99" s="110"/>
      <c r="W99" s="87"/>
      <c r="AC99" s="281"/>
    </row>
    <row r="100" spans="7:29" ht="30" customHeight="1" x14ac:dyDescent="0.25">
      <c r="G100" s="65"/>
      <c r="H100" s="21">
        <v>95</v>
      </c>
      <c r="I100" s="110"/>
      <c r="J100" s="87"/>
      <c r="K100" s="110"/>
      <c r="L100" s="88"/>
      <c r="M100" s="110"/>
      <c r="N100" s="87"/>
      <c r="O100" s="19"/>
      <c r="P100" s="280"/>
      <c r="Q100" s="279"/>
      <c r="R100" s="110"/>
      <c r="S100" s="87"/>
      <c r="T100" s="110"/>
      <c r="U100" s="87"/>
      <c r="V100" s="110"/>
      <c r="W100" s="87"/>
      <c r="AC100" s="281"/>
    </row>
    <row r="101" spans="7:29" ht="30" customHeight="1" x14ac:dyDescent="0.25">
      <c r="G101" s="65"/>
      <c r="H101" s="21">
        <v>96</v>
      </c>
      <c r="I101" s="110"/>
      <c r="J101" s="87"/>
      <c r="K101" s="110"/>
      <c r="L101" s="88"/>
      <c r="M101" s="110"/>
      <c r="N101" s="87"/>
      <c r="O101" s="19"/>
      <c r="P101" s="280"/>
      <c r="Q101" s="279"/>
      <c r="R101" s="110"/>
      <c r="S101" s="87"/>
      <c r="T101" s="110"/>
      <c r="U101" s="87"/>
      <c r="V101" s="110"/>
      <c r="W101" s="87"/>
      <c r="AC101" s="281"/>
    </row>
    <row r="102" spans="7:29" ht="30" customHeight="1" x14ac:dyDescent="0.25">
      <c r="G102" s="65"/>
      <c r="H102" s="21">
        <v>97</v>
      </c>
      <c r="I102" s="110"/>
      <c r="J102" s="87"/>
      <c r="K102" s="110"/>
      <c r="L102" s="88"/>
      <c r="M102" s="110"/>
      <c r="N102" s="87"/>
      <c r="O102" s="19"/>
      <c r="P102" s="280"/>
      <c r="Q102" s="279"/>
      <c r="R102" s="110"/>
      <c r="S102" s="87"/>
      <c r="T102" s="110"/>
      <c r="U102" s="87"/>
      <c r="V102" s="110"/>
      <c r="W102" s="87"/>
      <c r="AC102" s="281"/>
    </row>
    <row r="103" spans="7:29" ht="30" customHeight="1" x14ac:dyDescent="0.25">
      <c r="G103" s="65"/>
      <c r="H103" s="21">
        <v>98</v>
      </c>
      <c r="I103" s="110"/>
      <c r="J103" s="87"/>
      <c r="K103" s="110"/>
      <c r="L103" s="88"/>
      <c r="M103" s="110"/>
      <c r="N103" s="87"/>
      <c r="O103" s="19"/>
      <c r="P103" s="280"/>
      <c r="Q103" s="279"/>
      <c r="R103" s="110"/>
      <c r="S103" s="87"/>
      <c r="T103" s="110"/>
      <c r="U103" s="87"/>
      <c r="V103" s="110"/>
      <c r="W103" s="87"/>
      <c r="AC103" s="281"/>
    </row>
    <row r="104" spans="7:29" ht="30" customHeight="1" x14ac:dyDescent="0.25">
      <c r="G104" s="65"/>
      <c r="H104" s="21">
        <v>99</v>
      </c>
      <c r="I104" s="110"/>
      <c r="J104" s="87"/>
      <c r="K104" s="110"/>
      <c r="L104" s="88"/>
      <c r="M104" s="110"/>
      <c r="N104" s="87"/>
      <c r="O104" s="19"/>
      <c r="P104" s="280"/>
      <c r="Q104" s="279"/>
      <c r="R104" s="110"/>
      <c r="S104" s="87"/>
      <c r="T104" s="110"/>
      <c r="U104" s="87"/>
      <c r="V104" s="110"/>
      <c r="W104" s="87"/>
      <c r="AC104" s="281"/>
    </row>
    <row r="105" spans="7:29" ht="30" customHeight="1" x14ac:dyDescent="0.25">
      <c r="G105" s="65"/>
      <c r="H105" s="21">
        <v>100</v>
      </c>
      <c r="I105" s="110"/>
      <c r="J105" s="87"/>
      <c r="K105" s="110"/>
      <c r="L105" s="88"/>
      <c r="M105" s="110"/>
      <c r="N105" s="87"/>
      <c r="O105" s="19"/>
      <c r="P105" s="280"/>
      <c r="Q105" s="279"/>
      <c r="R105" s="110"/>
      <c r="S105" s="87"/>
      <c r="T105" s="110"/>
      <c r="U105" s="87"/>
      <c r="V105" s="110"/>
      <c r="W105" s="87"/>
      <c r="AC105" s="281"/>
    </row>
    <row r="106" spans="7:29" ht="30" customHeight="1" x14ac:dyDescent="0.25">
      <c r="G106" s="65"/>
      <c r="H106" s="21">
        <v>101</v>
      </c>
      <c r="I106" s="110"/>
      <c r="J106" s="87"/>
      <c r="K106" s="110"/>
      <c r="L106" s="88"/>
      <c r="M106" s="110"/>
      <c r="N106" s="87"/>
      <c r="O106" s="19"/>
      <c r="P106" s="280"/>
      <c r="Q106" s="279"/>
      <c r="R106" s="110"/>
      <c r="S106" s="87"/>
      <c r="T106" s="110"/>
      <c r="U106" s="87"/>
      <c r="V106" s="110"/>
      <c r="W106" s="87"/>
      <c r="AC106" s="281"/>
    </row>
    <row r="107" spans="7:29" ht="30" customHeight="1" x14ac:dyDescent="0.25">
      <c r="G107" s="65"/>
      <c r="H107" s="21">
        <v>102</v>
      </c>
      <c r="I107" s="110"/>
      <c r="J107" s="87"/>
      <c r="K107" s="110"/>
      <c r="L107" s="88"/>
      <c r="M107" s="110"/>
      <c r="N107" s="87"/>
      <c r="O107" s="19"/>
      <c r="P107" s="280"/>
      <c r="Q107" s="279"/>
      <c r="R107" s="110"/>
      <c r="S107" s="87"/>
      <c r="T107" s="110"/>
      <c r="U107" s="87"/>
      <c r="V107" s="110"/>
      <c r="W107" s="87"/>
      <c r="AC107" s="281"/>
    </row>
    <row r="108" spans="7:29" ht="30" customHeight="1" x14ac:dyDescent="0.25">
      <c r="G108" s="65"/>
      <c r="H108" s="21">
        <v>103</v>
      </c>
      <c r="I108" s="110"/>
      <c r="J108" s="87"/>
      <c r="K108" s="110"/>
      <c r="L108" s="88"/>
      <c r="M108" s="110"/>
      <c r="N108" s="87"/>
      <c r="O108" s="19"/>
      <c r="P108" s="280"/>
      <c r="Q108" s="279"/>
      <c r="R108" s="110"/>
      <c r="S108" s="87"/>
      <c r="T108" s="110"/>
      <c r="U108" s="87"/>
      <c r="V108" s="110"/>
      <c r="W108" s="87"/>
      <c r="AC108" s="281"/>
    </row>
    <row r="109" spans="7:29" ht="30" customHeight="1" x14ac:dyDescent="0.25">
      <c r="G109" s="65"/>
      <c r="H109" s="21">
        <v>104</v>
      </c>
      <c r="I109" s="110"/>
      <c r="J109" s="87"/>
      <c r="K109" s="110"/>
      <c r="L109" s="88"/>
      <c r="M109" s="110"/>
      <c r="N109" s="87"/>
      <c r="O109" s="19"/>
      <c r="P109" s="280"/>
      <c r="Q109" s="279"/>
      <c r="R109" s="110"/>
      <c r="S109" s="87"/>
      <c r="T109" s="110"/>
      <c r="U109" s="87"/>
      <c r="V109" s="110"/>
      <c r="W109" s="87"/>
      <c r="AC109" s="281"/>
    </row>
    <row r="110" spans="7:29" ht="30" customHeight="1" x14ac:dyDescent="0.25">
      <c r="G110" s="65"/>
      <c r="H110" s="21">
        <v>105</v>
      </c>
      <c r="I110" s="110"/>
      <c r="J110" s="87"/>
      <c r="K110" s="110"/>
      <c r="L110" s="88"/>
      <c r="M110" s="110"/>
      <c r="N110" s="87"/>
      <c r="O110" s="19"/>
      <c r="P110" s="280"/>
      <c r="Q110" s="279"/>
      <c r="R110" s="110"/>
      <c r="S110" s="87"/>
      <c r="T110" s="110"/>
      <c r="U110" s="87"/>
      <c r="V110" s="110"/>
      <c r="W110" s="87"/>
      <c r="AC110" s="281"/>
    </row>
    <row r="111" spans="7:29" ht="30" customHeight="1" x14ac:dyDescent="0.25">
      <c r="G111" s="65"/>
      <c r="H111" s="21">
        <v>106</v>
      </c>
      <c r="I111" s="110"/>
      <c r="J111" s="87"/>
      <c r="K111" s="110"/>
      <c r="L111" s="88"/>
      <c r="M111" s="110"/>
      <c r="N111" s="87"/>
      <c r="O111" s="19"/>
      <c r="P111" s="280"/>
      <c r="Q111" s="279"/>
      <c r="R111" s="110"/>
      <c r="S111" s="87"/>
      <c r="T111" s="110"/>
      <c r="U111" s="87"/>
      <c r="V111" s="110"/>
      <c r="W111" s="87"/>
      <c r="AC111" s="281"/>
    </row>
    <row r="112" spans="7:29" ht="30" customHeight="1" x14ac:dyDescent="0.25">
      <c r="G112" s="65"/>
      <c r="H112" s="21">
        <v>107</v>
      </c>
      <c r="I112" s="110"/>
      <c r="J112" s="87"/>
      <c r="K112" s="110"/>
      <c r="L112" s="88"/>
      <c r="M112" s="110"/>
      <c r="N112" s="87"/>
      <c r="O112" s="19"/>
      <c r="P112" s="280"/>
      <c r="Q112" s="279"/>
      <c r="R112" s="110"/>
      <c r="S112" s="87"/>
      <c r="T112" s="110"/>
      <c r="U112" s="87"/>
      <c r="V112" s="110"/>
      <c r="W112" s="87"/>
      <c r="AC112" s="281"/>
    </row>
    <row r="113" spans="7:29" ht="30" customHeight="1" x14ac:dyDescent="0.25">
      <c r="G113" s="65"/>
      <c r="H113" s="21">
        <v>108</v>
      </c>
      <c r="I113" s="110"/>
      <c r="J113" s="87"/>
      <c r="K113" s="110"/>
      <c r="L113" s="88"/>
      <c r="M113" s="110"/>
      <c r="N113" s="87"/>
      <c r="O113" s="19"/>
      <c r="P113" s="280"/>
      <c r="Q113" s="279"/>
      <c r="R113" s="110"/>
      <c r="S113" s="87"/>
      <c r="T113" s="110"/>
      <c r="U113" s="87"/>
      <c r="V113" s="110"/>
      <c r="W113" s="87"/>
      <c r="AC113" s="281"/>
    </row>
    <row r="114" spans="7:29" ht="30" customHeight="1" x14ac:dyDescent="0.25">
      <c r="G114" s="65"/>
      <c r="H114" s="21">
        <v>109</v>
      </c>
      <c r="I114" s="110"/>
      <c r="J114" s="87"/>
      <c r="K114" s="110"/>
      <c r="L114" s="88"/>
      <c r="M114" s="110"/>
      <c r="N114" s="87"/>
      <c r="O114" s="19"/>
      <c r="P114" s="280"/>
      <c r="Q114" s="279"/>
      <c r="R114" s="110"/>
      <c r="S114" s="87"/>
      <c r="T114" s="110"/>
      <c r="U114" s="87"/>
      <c r="V114" s="110"/>
      <c r="W114" s="87"/>
      <c r="AC114" s="281"/>
    </row>
    <row r="115" spans="7:29" ht="30" customHeight="1" x14ac:dyDescent="0.25">
      <c r="G115" s="65"/>
      <c r="H115" s="21">
        <v>110</v>
      </c>
      <c r="I115" s="110"/>
      <c r="J115" s="87"/>
      <c r="K115" s="110"/>
      <c r="L115" s="88"/>
      <c r="M115" s="110"/>
      <c r="N115" s="87"/>
      <c r="O115" s="19"/>
      <c r="P115" s="280"/>
      <c r="Q115" s="279"/>
      <c r="R115" s="110"/>
      <c r="S115" s="87"/>
      <c r="T115" s="110"/>
      <c r="U115" s="87"/>
      <c r="V115" s="110"/>
      <c r="W115" s="87"/>
      <c r="AC115" s="281"/>
    </row>
    <row r="116" spans="7:29" ht="30" customHeight="1" x14ac:dyDescent="0.25">
      <c r="G116" s="65"/>
      <c r="H116" s="21">
        <v>111</v>
      </c>
      <c r="I116" s="110"/>
      <c r="J116" s="87"/>
      <c r="K116" s="110"/>
      <c r="L116" s="88"/>
      <c r="M116" s="110"/>
      <c r="N116" s="87"/>
      <c r="O116" s="19"/>
      <c r="P116" s="280"/>
      <c r="Q116" s="279"/>
      <c r="R116" s="110"/>
      <c r="S116" s="87"/>
      <c r="T116" s="110"/>
      <c r="U116" s="87"/>
      <c r="V116" s="110"/>
      <c r="W116" s="87"/>
      <c r="AC116" s="281"/>
    </row>
    <row r="117" spans="7:29" ht="30" customHeight="1" x14ac:dyDescent="0.25">
      <c r="G117" s="65"/>
      <c r="H117" s="21">
        <v>112</v>
      </c>
      <c r="I117" s="110"/>
      <c r="J117" s="87"/>
      <c r="K117" s="110"/>
      <c r="L117" s="88"/>
      <c r="M117" s="110"/>
      <c r="N117" s="87"/>
      <c r="O117" s="19"/>
      <c r="P117" s="280"/>
      <c r="Q117" s="279"/>
      <c r="R117" s="110"/>
      <c r="S117" s="87"/>
      <c r="T117" s="110"/>
      <c r="U117" s="87"/>
      <c r="V117" s="110"/>
      <c r="W117" s="87"/>
      <c r="AC117" s="281"/>
    </row>
    <row r="118" spans="7:29" ht="30" customHeight="1" x14ac:dyDescent="0.25">
      <c r="G118" s="65"/>
      <c r="H118" s="21">
        <v>113</v>
      </c>
      <c r="I118" s="110"/>
      <c r="J118" s="87"/>
      <c r="K118" s="110"/>
      <c r="L118" s="88"/>
      <c r="M118" s="110"/>
      <c r="N118" s="87"/>
      <c r="O118" s="19"/>
      <c r="P118" s="280"/>
      <c r="Q118" s="279"/>
      <c r="R118" s="110"/>
      <c r="S118" s="87"/>
      <c r="T118" s="110"/>
      <c r="U118" s="87"/>
      <c r="V118" s="110"/>
      <c r="W118" s="87"/>
      <c r="AC118" s="281"/>
    </row>
    <row r="119" spans="7:29" ht="30" customHeight="1" x14ac:dyDescent="0.25">
      <c r="G119" s="65"/>
      <c r="H119" s="21">
        <v>114</v>
      </c>
      <c r="I119" s="110"/>
      <c r="J119" s="87"/>
      <c r="K119" s="110"/>
      <c r="L119" s="88"/>
      <c r="M119" s="110"/>
      <c r="N119" s="87"/>
      <c r="O119" s="19"/>
      <c r="P119" s="280"/>
      <c r="Q119" s="279"/>
      <c r="R119" s="110"/>
      <c r="S119" s="87"/>
      <c r="T119" s="110"/>
      <c r="U119" s="87"/>
      <c r="V119" s="110"/>
      <c r="W119" s="87"/>
      <c r="AC119" s="281"/>
    </row>
    <row r="120" spans="7:29" ht="30" customHeight="1" x14ac:dyDescent="0.25">
      <c r="G120" s="65"/>
      <c r="H120" s="21">
        <v>115</v>
      </c>
      <c r="I120" s="110"/>
      <c r="J120" s="87"/>
      <c r="K120" s="110"/>
      <c r="L120" s="88"/>
      <c r="M120" s="110"/>
      <c r="N120" s="87"/>
      <c r="O120" s="19"/>
      <c r="P120" s="280"/>
      <c r="Q120" s="279"/>
      <c r="R120" s="110"/>
      <c r="S120" s="87"/>
      <c r="T120" s="110"/>
      <c r="U120" s="87"/>
      <c r="V120" s="110"/>
      <c r="W120" s="87"/>
      <c r="AC120" s="281"/>
    </row>
    <row r="121" spans="7:29" ht="30" customHeight="1" x14ac:dyDescent="0.25">
      <c r="G121" s="65"/>
      <c r="H121" s="21">
        <v>116</v>
      </c>
      <c r="I121" s="110"/>
      <c r="J121" s="87"/>
      <c r="K121" s="110"/>
      <c r="L121" s="88"/>
      <c r="M121" s="110"/>
      <c r="N121" s="87"/>
      <c r="O121" s="19"/>
      <c r="P121" s="280"/>
      <c r="Q121" s="279"/>
      <c r="R121" s="110"/>
      <c r="S121" s="87"/>
      <c r="T121" s="110"/>
      <c r="U121" s="87"/>
      <c r="V121" s="110"/>
      <c r="W121" s="87"/>
      <c r="AC121" s="281"/>
    </row>
    <row r="122" spans="7:29" ht="30" customHeight="1" x14ac:dyDescent="0.25">
      <c r="G122" s="65"/>
      <c r="H122" s="21">
        <v>117</v>
      </c>
      <c r="I122" s="110"/>
      <c r="J122" s="87"/>
      <c r="K122" s="110"/>
      <c r="L122" s="88"/>
      <c r="M122" s="110"/>
      <c r="N122" s="87"/>
      <c r="O122" s="19"/>
      <c r="P122" s="280"/>
      <c r="Q122" s="279"/>
      <c r="R122" s="110"/>
      <c r="S122" s="87"/>
      <c r="T122" s="110"/>
      <c r="U122" s="87"/>
      <c r="V122" s="110"/>
      <c r="W122" s="87"/>
      <c r="AC122" s="281"/>
    </row>
    <row r="123" spans="7:29" ht="30" customHeight="1" x14ac:dyDescent="0.25">
      <c r="G123" s="65"/>
      <c r="H123" s="21">
        <v>118</v>
      </c>
      <c r="I123" s="110"/>
      <c r="J123" s="87"/>
      <c r="K123" s="110"/>
      <c r="L123" s="88"/>
      <c r="M123" s="110"/>
      <c r="N123" s="87"/>
      <c r="O123" s="19"/>
      <c r="P123" s="280"/>
      <c r="Q123" s="279"/>
      <c r="R123" s="110"/>
      <c r="S123" s="87"/>
      <c r="T123" s="110"/>
      <c r="U123" s="87"/>
      <c r="V123" s="110"/>
      <c r="W123" s="87"/>
      <c r="AC123" s="281"/>
    </row>
    <row r="124" spans="7:29" ht="30" customHeight="1" x14ac:dyDescent="0.25">
      <c r="G124" s="65"/>
      <c r="H124" s="21">
        <v>119</v>
      </c>
      <c r="I124" s="110"/>
      <c r="J124" s="87"/>
      <c r="K124" s="110"/>
      <c r="L124" s="88"/>
      <c r="M124" s="110"/>
      <c r="N124" s="87"/>
      <c r="O124" s="19"/>
      <c r="P124" s="280"/>
      <c r="Q124" s="279"/>
      <c r="R124" s="110"/>
      <c r="S124" s="87"/>
      <c r="T124" s="110"/>
      <c r="U124" s="87"/>
      <c r="V124" s="110"/>
      <c r="W124" s="87"/>
      <c r="AC124" s="281"/>
    </row>
    <row r="125" spans="7:29" ht="30" customHeight="1" x14ac:dyDescent="0.25">
      <c r="G125" s="65"/>
      <c r="H125" s="21">
        <v>120</v>
      </c>
      <c r="I125" s="110"/>
      <c r="J125" s="87"/>
      <c r="K125" s="110"/>
      <c r="L125" s="88"/>
      <c r="M125" s="110"/>
      <c r="N125" s="87"/>
      <c r="O125" s="19"/>
      <c r="P125" s="280"/>
      <c r="Q125" s="279"/>
      <c r="R125" s="110"/>
      <c r="S125" s="87"/>
      <c r="T125" s="110"/>
      <c r="U125" s="87"/>
      <c r="V125" s="110"/>
      <c r="W125" s="87"/>
      <c r="AC125" s="281"/>
    </row>
    <row r="126" spans="7:29" ht="30" customHeight="1" x14ac:dyDescent="0.25">
      <c r="G126" s="65"/>
      <c r="H126" s="21">
        <v>121</v>
      </c>
      <c r="I126" s="110"/>
      <c r="J126" s="87"/>
      <c r="K126" s="110"/>
      <c r="L126" s="88"/>
      <c r="M126" s="110"/>
      <c r="N126" s="87"/>
      <c r="O126" s="19"/>
      <c r="P126" s="280"/>
      <c r="Q126" s="279"/>
      <c r="R126" s="110"/>
      <c r="S126" s="87"/>
      <c r="T126" s="110"/>
      <c r="U126" s="87"/>
      <c r="V126" s="110"/>
      <c r="W126" s="87"/>
      <c r="AC126" s="281"/>
    </row>
    <row r="127" spans="7:29" ht="30" customHeight="1" x14ac:dyDescent="0.25">
      <c r="G127" s="65"/>
      <c r="H127" s="21">
        <v>122</v>
      </c>
      <c r="I127" s="110"/>
      <c r="J127" s="87"/>
      <c r="K127" s="110"/>
      <c r="L127" s="88"/>
      <c r="M127" s="110"/>
      <c r="N127" s="87"/>
      <c r="O127" s="19"/>
      <c r="P127" s="280"/>
      <c r="Q127" s="279"/>
      <c r="R127" s="110"/>
      <c r="S127" s="87"/>
      <c r="T127" s="110"/>
      <c r="U127" s="87"/>
      <c r="V127" s="110"/>
      <c r="W127" s="87"/>
      <c r="AC127" s="281"/>
    </row>
    <row r="128" spans="7:29" ht="30" customHeight="1" x14ac:dyDescent="0.25">
      <c r="G128" s="65"/>
      <c r="H128" s="21">
        <v>123</v>
      </c>
      <c r="I128" s="110"/>
      <c r="J128" s="87"/>
      <c r="K128" s="110"/>
      <c r="L128" s="88"/>
      <c r="M128" s="110"/>
      <c r="N128" s="87"/>
      <c r="O128" s="19"/>
      <c r="P128" s="280"/>
      <c r="Q128" s="279"/>
      <c r="R128" s="110"/>
      <c r="S128" s="87"/>
      <c r="T128" s="110"/>
      <c r="U128" s="87"/>
      <c r="V128" s="110"/>
      <c r="W128" s="87"/>
      <c r="AC128" s="281"/>
    </row>
    <row r="129" spans="7:29" ht="30" customHeight="1" x14ac:dyDescent="0.25">
      <c r="G129" s="65"/>
      <c r="H129" s="21">
        <v>124</v>
      </c>
      <c r="I129" s="110"/>
      <c r="J129" s="87"/>
      <c r="K129" s="110"/>
      <c r="L129" s="88"/>
      <c r="M129" s="110"/>
      <c r="N129" s="87"/>
      <c r="O129" s="19"/>
      <c r="P129" s="280"/>
      <c r="Q129" s="279"/>
      <c r="R129" s="110"/>
      <c r="S129" s="87"/>
      <c r="T129" s="110"/>
      <c r="U129" s="87"/>
      <c r="V129" s="110"/>
      <c r="W129" s="87"/>
      <c r="AC129" s="281"/>
    </row>
    <row r="130" spans="7:29" ht="30" customHeight="1" x14ac:dyDescent="0.25">
      <c r="G130" s="65"/>
      <c r="H130" s="21">
        <v>125</v>
      </c>
      <c r="I130" s="110"/>
      <c r="J130" s="87"/>
      <c r="K130" s="110"/>
      <c r="L130" s="88"/>
      <c r="M130" s="110"/>
      <c r="N130" s="87"/>
      <c r="O130" s="19"/>
      <c r="P130" s="280"/>
      <c r="Q130" s="279"/>
      <c r="R130" s="110"/>
      <c r="S130" s="87"/>
      <c r="T130" s="110"/>
      <c r="U130" s="87"/>
      <c r="V130" s="110"/>
      <c r="W130" s="87"/>
      <c r="AC130" s="281"/>
    </row>
    <row r="131" spans="7:29" ht="30" customHeight="1" x14ac:dyDescent="0.25">
      <c r="G131" s="65"/>
      <c r="H131" s="21">
        <v>126</v>
      </c>
      <c r="I131" s="110"/>
      <c r="J131" s="87"/>
      <c r="K131" s="110"/>
      <c r="L131" s="88"/>
      <c r="M131" s="110"/>
      <c r="N131" s="87"/>
      <c r="O131" s="19"/>
      <c r="P131" s="280"/>
      <c r="Q131" s="279"/>
      <c r="R131" s="110"/>
      <c r="S131" s="87"/>
      <c r="T131" s="110"/>
      <c r="U131" s="87"/>
      <c r="V131" s="110"/>
      <c r="W131" s="87"/>
      <c r="AC131" s="281"/>
    </row>
    <row r="132" spans="7:29" ht="30" customHeight="1" x14ac:dyDescent="0.25">
      <c r="G132" s="65"/>
      <c r="H132" s="21">
        <v>127</v>
      </c>
      <c r="I132" s="110"/>
      <c r="J132" s="87"/>
      <c r="K132" s="110"/>
      <c r="L132" s="88"/>
      <c r="M132" s="110"/>
      <c r="N132" s="87"/>
      <c r="O132" s="19"/>
      <c r="P132" s="280"/>
      <c r="Q132" s="279"/>
      <c r="R132" s="110"/>
      <c r="S132" s="87"/>
      <c r="T132" s="110"/>
      <c r="U132" s="87"/>
      <c r="V132" s="110"/>
      <c r="W132" s="87"/>
      <c r="AC132" s="281"/>
    </row>
    <row r="133" spans="7:29" ht="30" customHeight="1" x14ac:dyDescent="0.25">
      <c r="G133" s="65"/>
      <c r="H133" s="21">
        <v>128</v>
      </c>
      <c r="I133" s="110"/>
      <c r="J133" s="87"/>
      <c r="K133" s="110"/>
      <c r="L133" s="88"/>
      <c r="M133" s="110"/>
      <c r="N133" s="87"/>
      <c r="O133" s="19"/>
      <c r="P133" s="280"/>
      <c r="Q133" s="279"/>
      <c r="R133" s="110"/>
      <c r="S133" s="87"/>
      <c r="T133" s="110"/>
      <c r="U133" s="87"/>
      <c r="V133" s="110"/>
      <c r="W133" s="87"/>
      <c r="AC133" s="281"/>
    </row>
    <row r="134" spans="7:29" ht="30" customHeight="1" x14ac:dyDescent="0.25">
      <c r="G134" s="65"/>
      <c r="H134" s="21">
        <v>129</v>
      </c>
      <c r="I134" s="110"/>
      <c r="J134" s="87"/>
      <c r="K134" s="110"/>
      <c r="L134" s="88"/>
      <c r="M134" s="110"/>
      <c r="N134" s="87"/>
      <c r="O134" s="19"/>
      <c r="P134" s="280"/>
      <c r="Q134" s="279"/>
      <c r="R134" s="110"/>
      <c r="S134" s="87"/>
      <c r="T134" s="110"/>
      <c r="U134" s="87"/>
      <c r="V134" s="110"/>
      <c r="W134" s="87"/>
      <c r="AC134" s="281"/>
    </row>
    <row r="135" spans="7:29" ht="30" customHeight="1" x14ac:dyDescent="0.25">
      <c r="G135" s="65"/>
      <c r="H135" s="21">
        <v>130</v>
      </c>
      <c r="I135" s="110"/>
      <c r="J135" s="87"/>
      <c r="K135" s="110"/>
      <c r="L135" s="88"/>
      <c r="M135" s="110"/>
      <c r="N135" s="87"/>
      <c r="O135" s="19"/>
      <c r="P135" s="280"/>
      <c r="Q135" s="279"/>
      <c r="R135" s="110"/>
      <c r="S135" s="87"/>
      <c r="T135" s="110"/>
      <c r="U135" s="87"/>
      <c r="V135" s="110"/>
      <c r="W135" s="87"/>
      <c r="AC135" s="281"/>
    </row>
    <row r="136" spans="7:29" ht="30" customHeight="1" x14ac:dyDescent="0.25">
      <c r="G136" s="65"/>
      <c r="H136" s="21">
        <v>131</v>
      </c>
      <c r="I136" s="110"/>
      <c r="J136" s="87"/>
      <c r="K136" s="110"/>
      <c r="L136" s="88"/>
      <c r="M136" s="110"/>
      <c r="N136" s="87"/>
      <c r="O136" s="19"/>
      <c r="P136" s="280"/>
      <c r="Q136" s="279"/>
      <c r="R136" s="110"/>
      <c r="S136" s="87"/>
      <c r="T136" s="110"/>
      <c r="U136" s="87"/>
      <c r="V136" s="110"/>
      <c r="W136" s="87"/>
      <c r="AC136" s="281"/>
    </row>
    <row r="137" spans="7:29" ht="30" customHeight="1" x14ac:dyDescent="0.25">
      <c r="G137" s="65"/>
      <c r="H137" s="21">
        <v>132</v>
      </c>
      <c r="I137" s="110"/>
      <c r="J137" s="87"/>
      <c r="K137" s="110"/>
      <c r="L137" s="88"/>
      <c r="M137" s="110"/>
      <c r="N137" s="87"/>
      <c r="O137" s="19"/>
      <c r="P137" s="280"/>
      <c r="Q137" s="279"/>
      <c r="R137" s="110"/>
      <c r="S137" s="87"/>
      <c r="T137" s="110"/>
      <c r="U137" s="87"/>
      <c r="V137" s="110"/>
      <c r="W137" s="87"/>
      <c r="AC137" s="281"/>
    </row>
    <row r="138" spans="7:29" ht="30" customHeight="1" x14ac:dyDescent="0.25">
      <c r="G138" s="65"/>
      <c r="H138" s="21">
        <v>133</v>
      </c>
      <c r="I138" s="110"/>
      <c r="J138" s="87"/>
      <c r="K138" s="110"/>
      <c r="L138" s="88"/>
      <c r="M138" s="110"/>
      <c r="N138" s="87"/>
      <c r="O138" s="19"/>
      <c r="P138" s="280"/>
      <c r="Q138" s="279"/>
      <c r="R138" s="110"/>
      <c r="S138" s="87"/>
      <c r="T138" s="110"/>
      <c r="U138" s="87"/>
      <c r="V138" s="110"/>
      <c r="W138" s="87"/>
      <c r="AC138" s="281"/>
    </row>
    <row r="139" spans="7:29" ht="30" customHeight="1" x14ac:dyDescent="0.25">
      <c r="G139" s="65"/>
      <c r="H139" s="21">
        <v>134</v>
      </c>
      <c r="I139" s="110"/>
      <c r="J139" s="87"/>
      <c r="K139" s="110"/>
      <c r="L139" s="88"/>
      <c r="M139" s="110"/>
      <c r="N139" s="87"/>
      <c r="O139" s="19"/>
      <c r="P139" s="280"/>
      <c r="Q139" s="279"/>
      <c r="R139" s="110"/>
      <c r="S139" s="87"/>
      <c r="T139" s="110"/>
      <c r="U139" s="87"/>
      <c r="V139" s="110"/>
      <c r="W139" s="87"/>
      <c r="AC139" s="281"/>
    </row>
    <row r="140" spans="7:29" ht="30" customHeight="1" x14ac:dyDescent="0.25">
      <c r="G140" s="65"/>
      <c r="H140" s="21">
        <v>135</v>
      </c>
      <c r="I140" s="110"/>
      <c r="J140" s="87"/>
      <c r="K140" s="110"/>
      <c r="L140" s="88"/>
      <c r="M140" s="110"/>
      <c r="N140" s="87"/>
      <c r="O140" s="19"/>
      <c r="P140" s="280"/>
      <c r="Q140" s="279"/>
      <c r="R140" s="110"/>
      <c r="S140" s="87"/>
      <c r="T140" s="110"/>
      <c r="U140" s="87"/>
      <c r="V140" s="110"/>
      <c r="W140" s="87"/>
      <c r="AC140" s="281"/>
    </row>
    <row r="141" spans="7:29" ht="30" customHeight="1" x14ac:dyDescent="0.25">
      <c r="G141" s="65"/>
      <c r="H141" s="21">
        <v>136</v>
      </c>
      <c r="I141" s="110"/>
      <c r="J141" s="87"/>
      <c r="K141" s="110"/>
      <c r="L141" s="88"/>
      <c r="M141" s="110"/>
      <c r="N141" s="87"/>
      <c r="O141" s="19"/>
      <c r="P141" s="280"/>
      <c r="Q141" s="279"/>
      <c r="R141" s="110"/>
      <c r="S141" s="87"/>
      <c r="T141" s="110"/>
      <c r="U141" s="87"/>
      <c r="V141" s="110"/>
      <c r="W141" s="87"/>
      <c r="AC141" s="281"/>
    </row>
    <row r="142" spans="7:29" ht="30" customHeight="1" x14ac:dyDescent="0.25">
      <c r="G142" s="65"/>
      <c r="H142" s="21">
        <v>137</v>
      </c>
      <c r="I142" s="110"/>
      <c r="J142" s="87"/>
      <c r="K142" s="110"/>
      <c r="L142" s="88"/>
      <c r="M142" s="110"/>
      <c r="N142" s="87"/>
      <c r="O142" s="19"/>
      <c r="P142" s="280"/>
      <c r="Q142" s="279"/>
      <c r="R142" s="110"/>
      <c r="S142" s="87"/>
      <c r="T142" s="110"/>
      <c r="U142" s="87"/>
      <c r="V142" s="110"/>
      <c r="W142" s="87"/>
      <c r="AC142" s="281"/>
    </row>
    <row r="143" spans="7:29" ht="30" customHeight="1" x14ac:dyDescent="0.25">
      <c r="G143" s="65"/>
      <c r="H143" s="21">
        <v>138</v>
      </c>
      <c r="I143" s="110"/>
      <c r="J143" s="87"/>
      <c r="K143" s="110"/>
      <c r="L143" s="88"/>
      <c r="M143" s="110"/>
      <c r="N143" s="87"/>
      <c r="O143" s="19"/>
      <c r="P143" s="280"/>
      <c r="Q143" s="279"/>
      <c r="R143" s="110"/>
      <c r="S143" s="87"/>
      <c r="T143" s="110"/>
      <c r="U143" s="87"/>
      <c r="V143" s="110"/>
      <c r="W143" s="87"/>
      <c r="AC143" s="281"/>
    </row>
    <row r="144" spans="7:29" ht="30" customHeight="1" x14ac:dyDescent="0.25">
      <c r="G144" s="65"/>
      <c r="H144" s="21">
        <v>139</v>
      </c>
      <c r="I144" s="110"/>
      <c r="J144" s="87"/>
      <c r="K144" s="110"/>
      <c r="L144" s="88"/>
      <c r="M144" s="110"/>
      <c r="N144" s="87"/>
      <c r="O144" s="19"/>
      <c r="P144" s="280"/>
      <c r="Q144" s="279"/>
      <c r="R144" s="110"/>
      <c r="S144" s="87"/>
      <c r="T144" s="110"/>
      <c r="U144" s="87"/>
      <c r="V144" s="110"/>
      <c r="W144" s="87"/>
      <c r="AC144" s="281"/>
    </row>
    <row r="145" spans="7:29" ht="30" customHeight="1" x14ac:dyDescent="0.25">
      <c r="G145" s="65"/>
      <c r="H145" s="21">
        <v>140</v>
      </c>
      <c r="I145" s="110"/>
      <c r="J145" s="87"/>
      <c r="K145" s="110"/>
      <c r="L145" s="88"/>
      <c r="M145" s="110"/>
      <c r="N145" s="87"/>
      <c r="O145" s="19"/>
      <c r="P145" s="280"/>
      <c r="Q145" s="279"/>
      <c r="R145" s="110"/>
      <c r="S145" s="87"/>
      <c r="T145" s="110"/>
      <c r="U145" s="87"/>
      <c r="V145" s="110"/>
      <c r="W145" s="87"/>
      <c r="AC145" s="281"/>
    </row>
    <row r="146" spans="7:29" ht="30" customHeight="1" x14ac:dyDescent="0.25">
      <c r="G146" s="65"/>
      <c r="H146" s="21">
        <v>141</v>
      </c>
      <c r="I146" s="110"/>
      <c r="J146" s="87"/>
      <c r="K146" s="110"/>
      <c r="L146" s="88"/>
      <c r="M146" s="110"/>
      <c r="N146" s="87"/>
      <c r="O146" s="19"/>
      <c r="P146" s="280"/>
      <c r="Q146" s="279"/>
      <c r="R146" s="110"/>
      <c r="S146" s="87"/>
      <c r="T146" s="110"/>
      <c r="U146" s="87"/>
      <c r="V146" s="110"/>
      <c r="W146" s="87"/>
      <c r="AC146" s="281"/>
    </row>
    <row r="147" spans="7:29" ht="30" customHeight="1" x14ac:dyDescent="0.25">
      <c r="G147" s="65"/>
      <c r="H147" s="21">
        <v>142</v>
      </c>
      <c r="I147" s="110"/>
      <c r="J147" s="87"/>
      <c r="K147" s="110"/>
      <c r="L147" s="88"/>
      <c r="M147" s="110"/>
      <c r="N147" s="87"/>
      <c r="O147" s="19"/>
      <c r="P147" s="280"/>
      <c r="Q147" s="279"/>
      <c r="R147" s="110"/>
      <c r="S147" s="87"/>
      <c r="T147" s="110"/>
      <c r="U147" s="87"/>
      <c r="V147" s="110"/>
      <c r="W147" s="87"/>
      <c r="AC147" s="281"/>
    </row>
    <row r="148" spans="7:29" ht="30" customHeight="1" x14ac:dyDescent="0.25">
      <c r="G148" s="65"/>
      <c r="H148" s="21">
        <v>143</v>
      </c>
      <c r="I148" s="110"/>
      <c r="J148" s="87"/>
      <c r="K148" s="110"/>
      <c r="L148" s="88"/>
      <c r="M148" s="110"/>
      <c r="N148" s="87"/>
      <c r="O148" s="19"/>
      <c r="P148" s="280"/>
      <c r="Q148" s="279"/>
      <c r="R148" s="110"/>
      <c r="S148" s="87"/>
      <c r="T148" s="110"/>
      <c r="U148" s="87"/>
      <c r="V148" s="110"/>
      <c r="W148" s="87"/>
      <c r="AC148" s="281"/>
    </row>
    <row r="149" spans="7:29" ht="30" customHeight="1" x14ac:dyDescent="0.25">
      <c r="G149" s="65"/>
      <c r="H149" s="21">
        <v>144</v>
      </c>
      <c r="I149" s="110"/>
      <c r="J149" s="87"/>
      <c r="K149" s="110"/>
      <c r="L149" s="88"/>
      <c r="M149" s="110"/>
      <c r="N149" s="87"/>
      <c r="O149" s="19"/>
      <c r="P149" s="280"/>
      <c r="Q149" s="279"/>
      <c r="R149" s="110"/>
      <c r="S149" s="87"/>
      <c r="T149" s="110"/>
      <c r="U149" s="87"/>
      <c r="V149" s="110"/>
      <c r="W149" s="87"/>
      <c r="AC149" s="281"/>
    </row>
    <row r="150" spans="7:29" ht="30" customHeight="1" x14ac:dyDescent="0.25">
      <c r="G150" s="65"/>
      <c r="H150" s="21">
        <v>145</v>
      </c>
      <c r="I150" s="110"/>
      <c r="J150" s="87"/>
      <c r="K150" s="110"/>
      <c r="L150" s="88"/>
      <c r="M150" s="110"/>
      <c r="N150" s="87"/>
      <c r="O150" s="19"/>
      <c r="P150" s="280"/>
      <c r="Q150" s="279"/>
      <c r="R150" s="110"/>
      <c r="S150" s="87"/>
      <c r="T150" s="110"/>
      <c r="U150" s="87"/>
      <c r="V150" s="110"/>
      <c r="W150" s="87"/>
      <c r="AC150" s="281"/>
    </row>
    <row r="151" spans="7:29" ht="30" customHeight="1" x14ac:dyDescent="0.25">
      <c r="G151" s="65"/>
      <c r="H151" s="21">
        <v>146</v>
      </c>
      <c r="I151" s="110"/>
      <c r="J151" s="87"/>
      <c r="K151" s="110"/>
      <c r="L151" s="88"/>
      <c r="M151" s="110"/>
      <c r="N151" s="87"/>
      <c r="O151" s="19"/>
      <c r="P151" s="280"/>
      <c r="Q151" s="279"/>
      <c r="R151" s="110"/>
      <c r="S151" s="87"/>
      <c r="T151" s="110"/>
      <c r="U151" s="87"/>
      <c r="V151" s="110"/>
      <c r="W151" s="87"/>
      <c r="AC151" s="281"/>
    </row>
    <row r="152" spans="7:29" ht="30" customHeight="1" x14ac:dyDescent="0.25">
      <c r="G152" s="65"/>
      <c r="H152" s="21">
        <v>147</v>
      </c>
      <c r="I152" s="110"/>
      <c r="J152" s="87"/>
      <c r="K152" s="110"/>
      <c r="L152" s="88"/>
      <c r="M152" s="110"/>
      <c r="N152" s="87"/>
      <c r="O152" s="19"/>
      <c r="P152" s="280"/>
      <c r="Q152" s="279"/>
      <c r="R152" s="110"/>
      <c r="S152" s="87"/>
      <c r="T152" s="110"/>
      <c r="U152" s="87"/>
      <c r="V152" s="110"/>
      <c r="W152" s="87"/>
      <c r="AC152" s="281"/>
    </row>
    <row r="153" spans="7:29" ht="30" customHeight="1" x14ac:dyDescent="0.25">
      <c r="G153" s="65"/>
      <c r="H153" s="21">
        <v>148</v>
      </c>
      <c r="I153" s="110"/>
      <c r="J153" s="87"/>
      <c r="K153" s="110"/>
      <c r="L153" s="88"/>
      <c r="M153" s="110"/>
      <c r="N153" s="87"/>
      <c r="O153" s="19"/>
      <c r="P153" s="280"/>
      <c r="Q153" s="279"/>
      <c r="R153" s="110"/>
      <c r="S153" s="87"/>
      <c r="T153" s="110"/>
      <c r="U153" s="87"/>
      <c r="V153" s="110"/>
      <c r="W153" s="87"/>
      <c r="AC153" s="281"/>
    </row>
    <row r="154" spans="7:29" ht="30" customHeight="1" x14ac:dyDescent="0.25">
      <c r="G154" s="65"/>
      <c r="H154" s="21">
        <v>149</v>
      </c>
      <c r="I154" s="110"/>
      <c r="J154" s="87"/>
      <c r="K154" s="110"/>
      <c r="L154" s="88"/>
      <c r="M154" s="110"/>
      <c r="N154" s="87"/>
      <c r="O154" s="19"/>
      <c r="P154" s="280"/>
      <c r="Q154" s="279"/>
      <c r="R154" s="110"/>
      <c r="S154" s="87"/>
      <c r="T154" s="110"/>
      <c r="U154" s="87"/>
      <c r="V154" s="110"/>
      <c r="W154" s="87"/>
      <c r="AC154" s="281"/>
    </row>
    <row r="155" spans="7:29" ht="30" customHeight="1" x14ac:dyDescent="0.25">
      <c r="G155" s="65"/>
      <c r="H155" s="21">
        <v>150</v>
      </c>
      <c r="I155" s="110"/>
      <c r="J155" s="87"/>
      <c r="K155" s="110"/>
      <c r="L155" s="88"/>
      <c r="M155" s="110"/>
      <c r="N155" s="87"/>
      <c r="O155" s="19"/>
      <c r="P155" s="280"/>
      <c r="Q155" s="279"/>
      <c r="R155" s="110"/>
      <c r="S155" s="87"/>
      <c r="T155" s="110"/>
      <c r="U155" s="87"/>
      <c r="V155" s="110"/>
      <c r="W155" s="87"/>
      <c r="AC155" s="281"/>
    </row>
    <row r="156" spans="7:29" ht="30" customHeight="1" x14ac:dyDescent="0.25">
      <c r="G156" s="65"/>
      <c r="H156" s="21">
        <v>151</v>
      </c>
      <c r="I156" s="110"/>
      <c r="J156" s="87"/>
      <c r="K156" s="110"/>
      <c r="L156" s="88"/>
      <c r="M156" s="110"/>
      <c r="N156" s="87"/>
      <c r="O156" s="19"/>
      <c r="P156" s="280"/>
      <c r="Q156" s="279"/>
      <c r="R156" s="110"/>
      <c r="S156" s="87"/>
      <c r="T156" s="110"/>
      <c r="U156" s="87"/>
      <c r="V156" s="110"/>
      <c r="W156" s="87"/>
      <c r="AC156" s="281"/>
    </row>
    <row r="157" spans="7:29" ht="30" customHeight="1" x14ac:dyDescent="0.25">
      <c r="G157" s="65"/>
      <c r="H157" s="21">
        <v>152</v>
      </c>
      <c r="I157" s="110"/>
      <c r="J157" s="87"/>
      <c r="K157" s="110"/>
      <c r="L157" s="88"/>
      <c r="M157" s="110"/>
      <c r="N157" s="87"/>
      <c r="O157" s="19"/>
      <c r="P157" s="280"/>
      <c r="Q157" s="279"/>
      <c r="R157" s="110"/>
      <c r="S157" s="87"/>
      <c r="T157" s="110"/>
      <c r="U157" s="87"/>
      <c r="V157" s="110"/>
      <c r="W157" s="87"/>
      <c r="AC157" s="281"/>
    </row>
    <row r="158" spans="7:29" ht="30" customHeight="1" x14ac:dyDescent="0.25">
      <c r="G158" s="65"/>
      <c r="H158" s="21">
        <v>153</v>
      </c>
      <c r="I158" s="110"/>
      <c r="J158" s="87"/>
      <c r="K158" s="110"/>
      <c r="L158" s="88"/>
      <c r="M158" s="110"/>
      <c r="N158" s="87"/>
      <c r="O158" s="19"/>
      <c r="P158" s="280"/>
      <c r="Q158" s="279"/>
      <c r="R158" s="110"/>
      <c r="S158" s="87"/>
      <c r="T158" s="110"/>
      <c r="U158" s="87"/>
      <c r="V158" s="110"/>
      <c r="W158" s="87"/>
      <c r="AC158" s="281"/>
    </row>
    <row r="159" spans="7:29" ht="30" customHeight="1" x14ac:dyDescent="0.25">
      <c r="G159" s="65"/>
      <c r="H159" s="21">
        <v>154</v>
      </c>
      <c r="I159" s="110"/>
      <c r="J159" s="87"/>
      <c r="K159" s="110"/>
      <c r="L159" s="88"/>
      <c r="M159" s="110"/>
      <c r="N159" s="87"/>
      <c r="O159" s="19"/>
      <c r="P159" s="280"/>
      <c r="Q159" s="279"/>
      <c r="R159" s="110"/>
      <c r="S159" s="87"/>
      <c r="T159" s="110"/>
      <c r="U159" s="87"/>
      <c r="V159" s="110"/>
      <c r="W159" s="87"/>
      <c r="AC159" s="281"/>
    </row>
    <row r="160" spans="7:29" ht="30" customHeight="1" x14ac:dyDescent="0.25">
      <c r="G160" s="65"/>
      <c r="H160" s="21">
        <v>155</v>
      </c>
      <c r="I160" s="110"/>
      <c r="J160" s="87"/>
      <c r="K160" s="110"/>
      <c r="L160" s="88"/>
      <c r="M160" s="110"/>
      <c r="N160" s="87"/>
      <c r="O160" s="19"/>
      <c r="P160" s="280"/>
      <c r="Q160" s="279"/>
      <c r="R160" s="110"/>
      <c r="S160" s="87"/>
      <c r="T160" s="110"/>
      <c r="U160" s="87"/>
      <c r="V160" s="110"/>
      <c r="W160" s="87"/>
      <c r="AC160" s="281"/>
    </row>
    <row r="161" spans="7:29" ht="30" customHeight="1" x14ac:dyDescent="0.25">
      <c r="G161" s="65"/>
      <c r="H161" s="21">
        <v>156</v>
      </c>
      <c r="I161" s="110"/>
      <c r="J161" s="87"/>
      <c r="K161" s="110"/>
      <c r="L161" s="88"/>
      <c r="M161" s="110"/>
      <c r="N161" s="87"/>
      <c r="O161" s="19"/>
      <c r="P161" s="280"/>
      <c r="Q161" s="279"/>
      <c r="R161" s="110"/>
      <c r="S161" s="87"/>
      <c r="T161" s="110"/>
      <c r="U161" s="87"/>
      <c r="V161" s="110"/>
      <c r="W161" s="87"/>
      <c r="AC161" s="281"/>
    </row>
    <row r="162" spans="7:29" ht="30" customHeight="1" x14ac:dyDescent="0.25">
      <c r="G162" s="65"/>
      <c r="H162" s="21">
        <v>157</v>
      </c>
      <c r="I162" s="110"/>
      <c r="J162" s="87"/>
      <c r="K162" s="110"/>
      <c r="L162" s="88"/>
      <c r="M162" s="110"/>
      <c r="N162" s="87"/>
      <c r="O162" s="19"/>
      <c r="P162" s="280"/>
      <c r="Q162" s="279"/>
      <c r="R162" s="110"/>
      <c r="S162" s="87"/>
      <c r="T162" s="110"/>
      <c r="U162" s="87"/>
      <c r="V162" s="110"/>
      <c r="W162" s="87"/>
      <c r="AC162" s="281"/>
    </row>
    <row r="163" spans="7:29" ht="30" customHeight="1" x14ac:dyDescent="0.25">
      <c r="G163" s="65"/>
      <c r="H163" s="21">
        <v>158</v>
      </c>
      <c r="I163" s="110"/>
      <c r="J163" s="87"/>
      <c r="K163" s="110"/>
      <c r="L163" s="88"/>
      <c r="M163" s="110"/>
      <c r="N163" s="87"/>
      <c r="O163" s="19"/>
      <c r="P163" s="280"/>
      <c r="Q163" s="279"/>
      <c r="R163" s="110"/>
      <c r="S163" s="87"/>
      <c r="T163" s="110"/>
      <c r="U163" s="87"/>
      <c r="V163" s="110"/>
      <c r="W163" s="87"/>
      <c r="AC163" s="281"/>
    </row>
    <row r="164" spans="7:29" ht="30" customHeight="1" x14ac:dyDescent="0.25">
      <c r="G164" s="65"/>
      <c r="H164" s="21">
        <v>159</v>
      </c>
      <c r="I164" s="110"/>
      <c r="J164" s="87"/>
      <c r="K164" s="110"/>
      <c r="L164" s="88"/>
      <c r="M164" s="110"/>
      <c r="N164" s="87"/>
      <c r="O164" s="19"/>
      <c r="P164" s="280"/>
      <c r="Q164" s="279"/>
      <c r="R164" s="110"/>
      <c r="S164" s="87"/>
      <c r="T164" s="110"/>
      <c r="U164" s="87"/>
      <c r="V164" s="110"/>
      <c r="W164" s="87"/>
      <c r="AC164" s="281"/>
    </row>
    <row r="165" spans="7:29" ht="30" customHeight="1" x14ac:dyDescent="0.25">
      <c r="G165" s="65"/>
      <c r="H165" s="21">
        <v>160</v>
      </c>
      <c r="I165" s="110"/>
      <c r="J165" s="87"/>
      <c r="K165" s="110"/>
      <c r="L165" s="88"/>
      <c r="M165" s="110"/>
      <c r="N165" s="87"/>
      <c r="O165" s="19"/>
      <c r="P165" s="280"/>
      <c r="Q165" s="279"/>
      <c r="R165" s="110"/>
      <c r="S165" s="87"/>
      <c r="T165" s="110"/>
      <c r="U165" s="87"/>
      <c r="V165" s="110"/>
      <c r="W165" s="87"/>
      <c r="AC165" s="281"/>
    </row>
    <row r="166" spans="7:29" ht="30" customHeight="1" x14ac:dyDescent="0.25">
      <c r="G166" s="65"/>
      <c r="H166" s="21">
        <v>161</v>
      </c>
      <c r="I166" s="110"/>
      <c r="J166" s="87"/>
      <c r="K166" s="110"/>
      <c r="L166" s="88"/>
      <c r="M166" s="110"/>
      <c r="N166" s="87"/>
      <c r="O166" s="19"/>
      <c r="P166" s="280"/>
      <c r="Q166" s="279"/>
      <c r="R166" s="110"/>
      <c r="S166" s="87"/>
      <c r="T166" s="110"/>
      <c r="U166" s="87"/>
      <c r="V166" s="110"/>
      <c r="W166" s="87"/>
      <c r="AC166" s="281"/>
    </row>
    <row r="167" spans="7:29" ht="30" customHeight="1" x14ac:dyDescent="0.25">
      <c r="G167" s="65"/>
      <c r="H167" s="21">
        <v>162</v>
      </c>
      <c r="I167" s="110"/>
      <c r="J167" s="87"/>
      <c r="K167" s="110"/>
      <c r="L167" s="88"/>
      <c r="M167" s="110"/>
      <c r="N167" s="87"/>
      <c r="O167" s="19"/>
      <c r="P167" s="280"/>
      <c r="Q167" s="279"/>
      <c r="R167" s="110"/>
      <c r="S167" s="87"/>
      <c r="T167" s="110"/>
      <c r="U167" s="87"/>
      <c r="V167" s="110"/>
      <c r="W167" s="87"/>
      <c r="AC167" s="281"/>
    </row>
    <row r="168" spans="7:29" ht="30" customHeight="1" x14ac:dyDescent="0.25">
      <c r="G168" s="65"/>
      <c r="H168" s="21">
        <v>163</v>
      </c>
      <c r="I168" s="110"/>
      <c r="J168" s="87"/>
      <c r="K168" s="110"/>
      <c r="L168" s="88"/>
      <c r="M168" s="110"/>
      <c r="N168" s="87"/>
      <c r="O168" s="19"/>
      <c r="P168" s="280"/>
      <c r="Q168" s="279"/>
      <c r="R168" s="110"/>
      <c r="S168" s="87"/>
      <c r="T168" s="110"/>
      <c r="U168" s="87"/>
      <c r="V168" s="110"/>
      <c r="W168" s="87"/>
      <c r="AC168" s="281"/>
    </row>
    <row r="169" spans="7:29" ht="30" customHeight="1" x14ac:dyDescent="0.25">
      <c r="G169" s="65"/>
      <c r="H169" s="21">
        <v>164</v>
      </c>
      <c r="I169" s="110"/>
      <c r="J169" s="87"/>
      <c r="K169" s="110"/>
      <c r="L169" s="88"/>
      <c r="M169" s="110"/>
      <c r="N169" s="87"/>
      <c r="O169" s="19"/>
      <c r="P169" s="280"/>
      <c r="Q169" s="279"/>
      <c r="R169" s="110"/>
      <c r="S169" s="87"/>
      <c r="T169" s="110"/>
      <c r="U169" s="87"/>
      <c r="V169" s="110"/>
      <c r="W169" s="87"/>
      <c r="AC169" s="281"/>
    </row>
    <row r="170" spans="7:29" ht="30" customHeight="1" x14ac:dyDescent="0.25">
      <c r="G170" s="65"/>
      <c r="H170" s="21">
        <v>165</v>
      </c>
      <c r="I170" s="110"/>
      <c r="J170" s="87"/>
      <c r="K170" s="110"/>
      <c r="L170" s="88"/>
      <c r="M170" s="110"/>
      <c r="N170" s="87"/>
      <c r="O170" s="19"/>
      <c r="P170" s="280"/>
      <c r="Q170" s="279"/>
      <c r="R170" s="110"/>
      <c r="S170" s="87"/>
      <c r="T170" s="110"/>
      <c r="U170" s="87"/>
      <c r="V170" s="110"/>
      <c r="W170" s="87"/>
      <c r="AC170" s="281"/>
    </row>
    <row r="171" spans="7:29" ht="30" customHeight="1" x14ac:dyDescent="0.25">
      <c r="G171" s="65"/>
      <c r="H171" s="21">
        <v>166</v>
      </c>
      <c r="I171" s="110"/>
      <c r="J171" s="87"/>
      <c r="K171" s="110"/>
      <c r="L171" s="88"/>
      <c r="M171" s="110"/>
      <c r="N171" s="87"/>
      <c r="O171" s="19"/>
      <c r="P171" s="280"/>
      <c r="Q171" s="279"/>
      <c r="R171" s="110"/>
      <c r="S171" s="87"/>
      <c r="T171" s="110"/>
      <c r="U171" s="87"/>
      <c r="V171" s="110"/>
      <c r="W171" s="87"/>
      <c r="AC171" s="281"/>
    </row>
    <row r="172" spans="7:29" ht="30" customHeight="1" x14ac:dyDescent="0.25">
      <c r="G172" s="65"/>
      <c r="H172" s="21">
        <v>167</v>
      </c>
      <c r="I172" s="110"/>
      <c r="J172" s="87"/>
      <c r="K172" s="110"/>
      <c r="L172" s="88"/>
      <c r="M172" s="110"/>
      <c r="N172" s="87"/>
      <c r="O172" s="19"/>
      <c r="P172" s="280"/>
      <c r="Q172" s="279"/>
      <c r="R172" s="110"/>
      <c r="S172" s="87"/>
      <c r="T172" s="110"/>
      <c r="U172" s="87"/>
      <c r="V172" s="110"/>
      <c r="W172" s="87"/>
      <c r="AC172" s="281"/>
    </row>
    <row r="173" spans="7:29" ht="30" customHeight="1" x14ac:dyDescent="0.25">
      <c r="G173" s="65"/>
      <c r="H173" s="21">
        <v>168</v>
      </c>
      <c r="I173" s="110"/>
      <c r="J173" s="87"/>
      <c r="K173" s="110"/>
      <c r="L173" s="88"/>
      <c r="M173" s="110"/>
      <c r="N173" s="87"/>
      <c r="O173" s="19"/>
      <c r="P173" s="280"/>
      <c r="Q173" s="279"/>
      <c r="R173" s="110"/>
      <c r="S173" s="87"/>
      <c r="T173" s="110"/>
      <c r="U173" s="87"/>
      <c r="V173" s="110"/>
      <c r="W173" s="87"/>
      <c r="AC173" s="281"/>
    </row>
    <row r="174" spans="7:29" ht="30" customHeight="1" x14ac:dyDescent="0.25">
      <c r="G174" s="65"/>
      <c r="H174" s="21">
        <v>169</v>
      </c>
      <c r="I174" s="110"/>
      <c r="J174" s="87"/>
      <c r="K174" s="110"/>
      <c r="L174" s="88"/>
      <c r="M174" s="110"/>
      <c r="N174" s="87"/>
      <c r="O174" s="19"/>
      <c r="P174" s="280"/>
      <c r="Q174" s="279"/>
      <c r="R174" s="110"/>
      <c r="S174" s="87"/>
      <c r="T174" s="110"/>
      <c r="U174" s="87"/>
      <c r="V174" s="110"/>
      <c r="W174" s="87"/>
      <c r="AC174" s="281"/>
    </row>
    <row r="175" spans="7:29" ht="30" customHeight="1" x14ac:dyDescent="0.25">
      <c r="G175" s="65"/>
      <c r="H175" s="21">
        <v>170</v>
      </c>
      <c r="I175" s="110"/>
      <c r="J175" s="87"/>
      <c r="K175" s="110"/>
      <c r="L175" s="88"/>
      <c r="M175" s="110"/>
      <c r="N175" s="87"/>
      <c r="O175" s="19"/>
      <c r="P175" s="280"/>
      <c r="Q175" s="279"/>
      <c r="R175" s="110"/>
      <c r="S175" s="87"/>
      <c r="T175" s="110"/>
      <c r="U175" s="87"/>
      <c r="V175" s="110"/>
      <c r="W175" s="87"/>
      <c r="AC175" s="281"/>
    </row>
    <row r="176" spans="7:29" ht="30" customHeight="1" x14ac:dyDescent="0.25">
      <c r="G176" s="65"/>
      <c r="H176" s="21">
        <v>171</v>
      </c>
      <c r="I176" s="110"/>
      <c r="J176" s="87"/>
      <c r="K176" s="110"/>
      <c r="L176" s="88"/>
      <c r="M176" s="110"/>
      <c r="N176" s="87"/>
      <c r="O176" s="19"/>
      <c r="P176" s="280"/>
      <c r="Q176" s="279"/>
      <c r="R176" s="110"/>
      <c r="S176" s="87"/>
      <c r="T176" s="110"/>
      <c r="U176" s="87"/>
      <c r="V176" s="110"/>
      <c r="W176" s="87"/>
      <c r="AC176" s="281"/>
    </row>
    <row r="177" spans="7:29" ht="30" customHeight="1" x14ac:dyDescent="0.25">
      <c r="G177" s="65"/>
      <c r="H177" s="21">
        <v>172</v>
      </c>
      <c r="I177" s="110"/>
      <c r="J177" s="87"/>
      <c r="K177" s="110"/>
      <c r="L177" s="88"/>
      <c r="M177" s="110"/>
      <c r="N177" s="87"/>
      <c r="O177" s="19"/>
      <c r="P177" s="280"/>
      <c r="Q177" s="279"/>
      <c r="R177" s="110"/>
      <c r="S177" s="87"/>
      <c r="T177" s="110"/>
      <c r="U177" s="87"/>
      <c r="V177" s="110"/>
      <c r="W177" s="87"/>
      <c r="AC177" s="281"/>
    </row>
    <row r="178" spans="7:29" ht="30" customHeight="1" x14ac:dyDescent="0.25">
      <c r="G178" s="65"/>
      <c r="H178" s="21">
        <v>173</v>
      </c>
      <c r="I178" s="110"/>
      <c r="J178" s="87"/>
      <c r="K178" s="110"/>
      <c r="L178" s="88"/>
      <c r="M178" s="110"/>
      <c r="N178" s="87"/>
      <c r="O178" s="19"/>
      <c r="P178" s="280"/>
      <c r="Q178" s="279"/>
      <c r="R178" s="110"/>
      <c r="S178" s="87"/>
      <c r="T178" s="110"/>
      <c r="U178" s="87"/>
      <c r="V178" s="110"/>
      <c r="W178" s="87"/>
      <c r="AC178" s="281"/>
    </row>
    <row r="179" spans="7:29" ht="30" customHeight="1" x14ac:dyDescent="0.25">
      <c r="G179" s="65"/>
      <c r="H179" s="21">
        <v>174</v>
      </c>
      <c r="I179" s="110"/>
      <c r="J179" s="87"/>
      <c r="K179" s="110"/>
      <c r="L179" s="88"/>
      <c r="M179" s="110"/>
      <c r="N179" s="87"/>
      <c r="O179" s="19"/>
      <c r="P179" s="280"/>
      <c r="Q179" s="279"/>
      <c r="R179" s="110"/>
      <c r="S179" s="87"/>
      <c r="T179" s="110"/>
      <c r="U179" s="87"/>
      <c r="V179" s="110"/>
      <c r="W179" s="87"/>
      <c r="AC179" s="281"/>
    </row>
    <row r="180" spans="7:29" ht="30" customHeight="1" x14ac:dyDescent="0.25">
      <c r="G180" s="65"/>
      <c r="H180" s="21">
        <v>175</v>
      </c>
      <c r="I180" s="110"/>
      <c r="J180" s="87"/>
      <c r="K180" s="110"/>
      <c r="L180" s="88"/>
      <c r="M180" s="110"/>
      <c r="N180" s="87"/>
      <c r="O180" s="19"/>
      <c r="P180" s="280"/>
      <c r="Q180" s="279"/>
      <c r="R180" s="110"/>
      <c r="S180" s="87"/>
      <c r="T180" s="110"/>
      <c r="U180" s="87"/>
      <c r="V180" s="110"/>
      <c r="W180" s="87"/>
      <c r="AC180" s="281"/>
    </row>
    <row r="181" spans="7:29" ht="30" customHeight="1" x14ac:dyDescent="0.25">
      <c r="G181" s="65"/>
      <c r="H181" s="21">
        <v>176</v>
      </c>
      <c r="I181" s="110"/>
      <c r="J181" s="87"/>
      <c r="K181" s="110"/>
      <c r="L181" s="88"/>
      <c r="M181" s="110"/>
      <c r="N181" s="87"/>
      <c r="O181" s="19"/>
      <c r="P181" s="280"/>
      <c r="Q181" s="279"/>
      <c r="R181" s="110"/>
      <c r="S181" s="87"/>
      <c r="T181" s="110"/>
      <c r="U181" s="87"/>
      <c r="V181" s="110"/>
      <c r="W181" s="87"/>
      <c r="AC181" s="281"/>
    </row>
    <row r="182" spans="7:29" ht="30" customHeight="1" x14ac:dyDescent="0.25">
      <c r="G182" s="65"/>
      <c r="H182" s="21">
        <v>177</v>
      </c>
      <c r="I182" s="110"/>
      <c r="J182" s="87"/>
      <c r="K182" s="110"/>
      <c r="L182" s="88"/>
      <c r="M182" s="110"/>
      <c r="N182" s="87"/>
      <c r="O182" s="19"/>
      <c r="P182" s="280"/>
      <c r="Q182" s="279"/>
      <c r="R182" s="110"/>
      <c r="S182" s="87"/>
      <c r="T182" s="110"/>
      <c r="U182" s="87"/>
      <c r="V182" s="110"/>
      <c r="W182" s="87"/>
      <c r="AC182" s="281"/>
    </row>
    <row r="183" spans="7:29" ht="30" customHeight="1" x14ac:dyDescent="0.25">
      <c r="G183" s="65"/>
      <c r="H183" s="21">
        <v>178</v>
      </c>
      <c r="I183" s="110"/>
      <c r="J183" s="87"/>
      <c r="K183" s="110"/>
      <c r="L183" s="88"/>
      <c r="M183" s="110"/>
      <c r="N183" s="87"/>
      <c r="O183" s="19"/>
      <c r="P183" s="280"/>
      <c r="Q183" s="279"/>
      <c r="R183" s="110"/>
      <c r="S183" s="87"/>
      <c r="T183" s="110"/>
      <c r="U183" s="87"/>
      <c r="V183" s="110"/>
      <c r="W183" s="87"/>
      <c r="AC183" s="281"/>
    </row>
    <row r="184" spans="7:29" ht="30" customHeight="1" x14ac:dyDescent="0.25">
      <c r="G184" s="65"/>
      <c r="H184" s="21">
        <v>179</v>
      </c>
      <c r="I184" s="110"/>
      <c r="J184" s="87"/>
      <c r="K184" s="110"/>
      <c r="L184" s="88"/>
      <c r="M184" s="110"/>
      <c r="N184" s="87"/>
      <c r="O184" s="19"/>
      <c r="P184" s="280"/>
      <c r="Q184" s="279"/>
      <c r="R184" s="110"/>
      <c r="S184" s="87"/>
      <c r="T184" s="110"/>
      <c r="U184" s="87"/>
      <c r="V184" s="110"/>
      <c r="W184" s="87"/>
      <c r="AC184" s="281"/>
    </row>
    <row r="185" spans="7:29" ht="30" customHeight="1" x14ac:dyDescent="0.25">
      <c r="G185" s="65"/>
      <c r="H185" s="21">
        <v>180</v>
      </c>
      <c r="I185" s="110"/>
      <c r="J185" s="87"/>
      <c r="K185" s="110"/>
      <c r="L185" s="88"/>
      <c r="M185" s="110"/>
      <c r="N185" s="87"/>
      <c r="O185" s="19"/>
      <c r="P185" s="280"/>
      <c r="Q185" s="279"/>
      <c r="R185" s="110"/>
      <c r="S185" s="87"/>
      <c r="T185" s="110"/>
      <c r="U185" s="87"/>
      <c r="V185" s="110"/>
      <c r="W185" s="87"/>
      <c r="AC185" s="281"/>
    </row>
    <row r="186" spans="7:29" ht="30" customHeight="1" x14ac:dyDescent="0.25">
      <c r="G186" s="65"/>
      <c r="H186" s="21">
        <v>181</v>
      </c>
      <c r="I186" s="110"/>
      <c r="J186" s="87"/>
      <c r="K186" s="110"/>
      <c r="L186" s="88"/>
      <c r="M186" s="110"/>
      <c r="N186" s="87"/>
      <c r="O186" s="19"/>
      <c r="P186" s="280"/>
      <c r="Q186" s="279"/>
      <c r="R186" s="110"/>
      <c r="S186" s="87"/>
      <c r="T186" s="110"/>
      <c r="U186" s="87"/>
      <c r="V186" s="110"/>
      <c r="W186" s="87"/>
      <c r="AC186" s="281"/>
    </row>
    <row r="187" spans="7:29" ht="30" customHeight="1" x14ac:dyDescent="0.25">
      <c r="G187" s="65"/>
      <c r="H187" s="21">
        <v>182</v>
      </c>
      <c r="I187" s="110"/>
      <c r="J187" s="87"/>
      <c r="K187" s="110"/>
      <c r="L187" s="88"/>
      <c r="M187" s="110"/>
      <c r="N187" s="87"/>
      <c r="O187" s="19"/>
      <c r="P187" s="280"/>
      <c r="Q187" s="279"/>
      <c r="R187" s="110"/>
      <c r="S187" s="87"/>
      <c r="T187" s="110"/>
      <c r="U187" s="87"/>
      <c r="V187" s="110"/>
      <c r="W187" s="87"/>
      <c r="AC187" s="281"/>
    </row>
    <row r="188" spans="7:29" ht="30" customHeight="1" x14ac:dyDescent="0.25">
      <c r="G188" s="65"/>
      <c r="H188" s="21">
        <v>183</v>
      </c>
      <c r="I188" s="110"/>
      <c r="J188" s="87"/>
      <c r="K188" s="110"/>
      <c r="L188" s="88"/>
      <c r="M188" s="110"/>
      <c r="N188" s="87"/>
      <c r="O188" s="19"/>
      <c r="P188" s="280"/>
      <c r="Q188" s="279"/>
      <c r="R188" s="110"/>
      <c r="S188" s="87"/>
      <c r="T188" s="110"/>
      <c r="U188" s="87"/>
      <c r="V188" s="110"/>
      <c r="W188" s="87"/>
      <c r="AC188" s="281"/>
    </row>
    <row r="189" spans="7:29" ht="30" customHeight="1" x14ac:dyDescent="0.25">
      <c r="G189" s="65"/>
      <c r="H189" s="21">
        <v>184</v>
      </c>
      <c r="I189" s="110"/>
      <c r="J189" s="87"/>
      <c r="K189" s="110"/>
      <c r="L189" s="88"/>
      <c r="M189" s="110"/>
      <c r="N189" s="87"/>
      <c r="O189" s="19"/>
      <c r="P189" s="280"/>
      <c r="Q189" s="279"/>
      <c r="R189" s="110"/>
      <c r="S189" s="87"/>
      <c r="T189" s="110"/>
      <c r="U189" s="87"/>
      <c r="V189" s="110"/>
      <c r="W189" s="87"/>
      <c r="AC189" s="281"/>
    </row>
    <row r="190" spans="7:29" ht="30" customHeight="1" x14ac:dyDescent="0.25">
      <c r="G190" s="65"/>
      <c r="H190" s="21">
        <v>185</v>
      </c>
      <c r="I190" s="110"/>
      <c r="J190" s="87"/>
      <c r="K190" s="110"/>
      <c r="L190" s="88"/>
      <c r="M190" s="110"/>
      <c r="N190" s="87"/>
      <c r="O190" s="19"/>
      <c r="P190" s="280"/>
      <c r="Q190" s="279"/>
      <c r="R190" s="110"/>
      <c r="S190" s="87"/>
      <c r="T190" s="110"/>
      <c r="U190" s="87"/>
      <c r="V190" s="110"/>
      <c r="W190" s="87"/>
      <c r="AC190" s="281"/>
    </row>
    <row r="191" spans="7:29" ht="30" customHeight="1" x14ac:dyDescent="0.25">
      <c r="G191" s="65"/>
      <c r="H191" s="21">
        <v>186</v>
      </c>
      <c r="I191" s="110"/>
      <c r="J191" s="87"/>
      <c r="K191" s="110"/>
      <c r="L191" s="88"/>
      <c r="M191" s="110"/>
      <c r="N191" s="87"/>
      <c r="O191" s="19"/>
      <c r="P191" s="280"/>
      <c r="Q191" s="279"/>
      <c r="R191" s="110"/>
      <c r="S191" s="87"/>
      <c r="T191" s="110"/>
      <c r="U191" s="87"/>
      <c r="V191" s="110"/>
      <c r="W191" s="87"/>
      <c r="AC191" s="281"/>
    </row>
    <row r="192" spans="7:29" ht="30" customHeight="1" x14ac:dyDescent="0.25">
      <c r="G192" s="65"/>
      <c r="H192" s="21">
        <v>187</v>
      </c>
      <c r="I192" s="110"/>
      <c r="J192" s="87"/>
      <c r="K192" s="110"/>
      <c r="L192" s="88"/>
      <c r="M192" s="110"/>
      <c r="N192" s="87"/>
      <c r="O192" s="19"/>
      <c r="P192" s="280"/>
      <c r="Q192" s="279"/>
      <c r="R192" s="110"/>
      <c r="S192" s="87"/>
      <c r="T192" s="110"/>
      <c r="U192" s="87"/>
      <c r="V192" s="110"/>
      <c r="W192" s="87"/>
      <c r="AC192" s="281"/>
    </row>
    <row r="193" spans="7:29" ht="30" customHeight="1" x14ac:dyDescent="0.25">
      <c r="G193" s="65"/>
      <c r="H193" s="21">
        <v>188</v>
      </c>
      <c r="I193" s="110"/>
      <c r="J193" s="87"/>
      <c r="K193" s="110"/>
      <c r="L193" s="88"/>
      <c r="M193" s="110"/>
      <c r="N193" s="87"/>
      <c r="O193" s="19"/>
      <c r="P193" s="280"/>
      <c r="Q193" s="279"/>
      <c r="R193" s="110"/>
      <c r="S193" s="87"/>
      <c r="T193" s="110"/>
      <c r="U193" s="87"/>
      <c r="V193" s="110"/>
      <c r="W193" s="87"/>
      <c r="AC193" s="281"/>
    </row>
    <row r="194" spans="7:29" ht="30" customHeight="1" x14ac:dyDescent="0.25">
      <c r="G194" s="65"/>
      <c r="H194" s="21">
        <v>189</v>
      </c>
      <c r="I194" s="110"/>
      <c r="J194" s="87"/>
      <c r="K194" s="110"/>
      <c r="L194" s="88"/>
      <c r="M194" s="110"/>
      <c r="N194" s="87"/>
      <c r="O194" s="19"/>
      <c r="P194" s="280"/>
      <c r="Q194" s="279"/>
      <c r="R194" s="110"/>
      <c r="S194" s="87"/>
      <c r="T194" s="110"/>
      <c r="U194" s="87"/>
      <c r="V194" s="110"/>
      <c r="W194" s="87"/>
      <c r="AC194" s="281"/>
    </row>
    <row r="195" spans="7:29" ht="30" customHeight="1" x14ac:dyDescent="0.25">
      <c r="G195" s="65"/>
      <c r="H195" s="21">
        <v>190</v>
      </c>
      <c r="I195" s="110"/>
      <c r="J195" s="87"/>
      <c r="K195" s="110"/>
      <c r="L195" s="88"/>
      <c r="M195" s="110"/>
      <c r="N195" s="87"/>
      <c r="O195" s="19"/>
      <c r="P195" s="280"/>
      <c r="Q195" s="279"/>
      <c r="R195" s="110"/>
      <c r="S195" s="87"/>
      <c r="T195" s="110"/>
      <c r="U195" s="87"/>
      <c r="V195" s="110"/>
      <c r="W195" s="87"/>
      <c r="AC195" s="281"/>
    </row>
    <row r="196" spans="7:29" ht="30" customHeight="1" x14ac:dyDescent="0.25">
      <c r="G196" s="65"/>
      <c r="H196" s="21">
        <v>191</v>
      </c>
      <c r="I196" s="110"/>
      <c r="J196" s="87"/>
      <c r="K196" s="110"/>
      <c r="L196" s="88"/>
      <c r="M196" s="110"/>
      <c r="N196" s="87"/>
      <c r="O196" s="19"/>
      <c r="P196" s="280"/>
      <c r="Q196" s="279"/>
      <c r="R196" s="110"/>
      <c r="S196" s="87"/>
      <c r="T196" s="110"/>
      <c r="U196" s="87"/>
      <c r="V196" s="110"/>
      <c r="W196" s="87"/>
      <c r="AC196" s="281"/>
    </row>
    <row r="197" spans="7:29" ht="30" customHeight="1" x14ac:dyDescent="0.25">
      <c r="G197" s="65"/>
      <c r="H197" s="21">
        <v>192</v>
      </c>
      <c r="I197" s="110"/>
      <c r="J197" s="87"/>
      <c r="K197" s="110"/>
      <c r="L197" s="88"/>
      <c r="M197" s="110"/>
      <c r="N197" s="87"/>
      <c r="O197" s="19"/>
      <c r="P197" s="280"/>
      <c r="Q197" s="279"/>
      <c r="R197" s="110"/>
      <c r="S197" s="87"/>
      <c r="T197" s="110"/>
      <c r="U197" s="87"/>
      <c r="V197" s="110"/>
      <c r="W197" s="87"/>
      <c r="AC197" s="281"/>
    </row>
    <row r="198" spans="7:29" ht="30" customHeight="1" x14ac:dyDescent="0.25">
      <c r="G198" s="65"/>
      <c r="H198" s="21">
        <v>193</v>
      </c>
      <c r="I198" s="110"/>
      <c r="J198" s="87"/>
      <c r="K198" s="110"/>
      <c r="L198" s="88"/>
      <c r="M198" s="110"/>
      <c r="N198" s="87"/>
      <c r="O198" s="19"/>
      <c r="P198" s="280"/>
      <c r="Q198" s="279"/>
      <c r="R198" s="110"/>
      <c r="S198" s="87"/>
      <c r="T198" s="110"/>
      <c r="U198" s="87"/>
      <c r="V198" s="110"/>
      <c r="W198" s="87"/>
      <c r="AC198" s="281"/>
    </row>
    <row r="199" spans="7:29" ht="30" customHeight="1" x14ac:dyDescent="0.25">
      <c r="G199" s="65"/>
      <c r="H199" s="21">
        <v>194</v>
      </c>
      <c r="I199" s="110"/>
      <c r="J199" s="87"/>
      <c r="K199" s="110"/>
      <c r="L199" s="88"/>
      <c r="M199" s="110"/>
      <c r="N199" s="87"/>
      <c r="O199" s="19"/>
      <c r="P199" s="280"/>
      <c r="Q199" s="279"/>
      <c r="R199" s="110"/>
      <c r="S199" s="87"/>
      <c r="T199" s="110"/>
      <c r="U199" s="87"/>
      <c r="V199" s="110"/>
      <c r="W199" s="87"/>
      <c r="AC199" s="281"/>
    </row>
    <row r="200" spans="7:29" ht="30" customHeight="1" x14ac:dyDescent="0.25">
      <c r="G200" s="65"/>
      <c r="H200" s="21">
        <v>195</v>
      </c>
      <c r="I200" s="110"/>
      <c r="J200" s="87"/>
      <c r="K200" s="110"/>
      <c r="L200" s="88"/>
      <c r="M200" s="110"/>
      <c r="N200" s="87"/>
      <c r="O200" s="19"/>
      <c r="P200" s="280"/>
      <c r="Q200" s="279"/>
      <c r="R200" s="110"/>
      <c r="S200" s="87"/>
      <c r="T200" s="110"/>
      <c r="U200" s="87"/>
      <c r="V200" s="110"/>
      <c r="W200" s="87"/>
      <c r="AC200" s="281"/>
    </row>
    <row r="201" spans="7:29" ht="30" customHeight="1" x14ac:dyDescent="0.25">
      <c r="G201" s="65"/>
      <c r="H201" s="21">
        <v>196</v>
      </c>
      <c r="I201" s="110"/>
      <c r="J201" s="87"/>
      <c r="K201" s="110"/>
      <c r="L201" s="88"/>
      <c r="M201" s="110"/>
      <c r="N201" s="87"/>
      <c r="O201" s="19"/>
      <c r="P201" s="280"/>
      <c r="Q201" s="279"/>
      <c r="R201" s="110"/>
      <c r="S201" s="87"/>
      <c r="T201" s="110"/>
      <c r="U201" s="87"/>
      <c r="V201" s="110"/>
      <c r="W201" s="87"/>
      <c r="AC201" s="281"/>
    </row>
    <row r="202" spans="7:29" ht="30" customHeight="1" x14ac:dyDescent="0.25">
      <c r="G202" s="65"/>
      <c r="H202" s="21">
        <v>197</v>
      </c>
      <c r="I202" s="110"/>
      <c r="J202" s="87"/>
      <c r="K202" s="110"/>
      <c r="L202" s="88"/>
      <c r="M202" s="110"/>
      <c r="N202" s="87"/>
      <c r="O202" s="19"/>
      <c r="P202" s="280"/>
      <c r="Q202" s="279"/>
      <c r="R202" s="110"/>
      <c r="S202" s="87"/>
      <c r="T202" s="110"/>
      <c r="U202" s="87"/>
      <c r="V202" s="110"/>
      <c r="W202" s="87"/>
      <c r="AC202" s="281"/>
    </row>
    <row r="203" spans="7:29" ht="30" customHeight="1" x14ac:dyDescent="0.25">
      <c r="G203" s="65"/>
      <c r="H203" s="21">
        <v>198</v>
      </c>
      <c r="I203" s="110"/>
      <c r="J203" s="87"/>
      <c r="K203" s="110"/>
      <c r="L203" s="88"/>
      <c r="M203" s="110"/>
      <c r="N203" s="87"/>
      <c r="O203" s="19"/>
      <c r="P203" s="280"/>
      <c r="Q203" s="279"/>
      <c r="R203" s="110"/>
      <c r="S203" s="87"/>
      <c r="T203" s="110"/>
      <c r="U203" s="87"/>
      <c r="V203" s="110"/>
      <c r="W203" s="87"/>
      <c r="AC203" s="281"/>
    </row>
    <row r="204" spans="7:29" ht="30" customHeight="1" x14ac:dyDescent="0.25">
      <c r="G204" s="65"/>
      <c r="H204" s="21">
        <v>199</v>
      </c>
      <c r="I204" s="110"/>
      <c r="J204" s="87"/>
      <c r="K204" s="110"/>
      <c r="L204" s="88"/>
      <c r="M204" s="110"/>
      <c r="N204" s="87"/>
      <c r="O204" s="19"/>
      <c r="P204" s="280"/>
      <c r="Q204" s="279"/>
      <c r="R204" s="110"/>
      <c r="S204" s="87"/>
      <c r="T204" s="110"/>
      <c r="U204" s="87"/>
      <c r="V204" s="110"/>
      <c r="W204" s="87"/>
      <c r="AC204" s="281"/>
    </row>
    <row r="205" spans="7:29" ht="30" hidden="1" customHeight="1" x14ac:dyDescent="0.25">
      <c r="G205" s="65"/>
      <c r="H205" s="87">
        <v>200</v>
      </c>
      <c r="I205" s="87"/>
      <c r="J205" s="87"/>
      <c r="K205" s="87"/>
      <c r="L205" s="88"/>
      <c r="M205" s="88"/>
      <c r="N205" s="87"/>
      <c r="O205" s="73"/>
      <c r="P205" s="73"/>
      <c r="Q205" s="87"/>
      <c r="R205" s="87"/>
      <c r="S205" s="87"/>
      <c r="T205" s="87"/>
      <c r="U205" s="87"/>
      <c r="V205" s="87"/>
      <c r="W205" s="87"/>
    </row>
    <row r="206" spans="7:29" ht="30" hidden="1" customHeight="1" x14ac:dyDescent="0.25">
      <c r="G206" s="65"/>
      <c r="H206" s="87">
        <v>201</v>
      </c>
      <c r="I206" s="87"/>
      <c r="J206" s="87"/>
      <c r="K206" s="87"/>
      <c r="L206" s="88"/>
      <c r="M206" s="88"/>
      <c r="N206" s="87"/>
      <c r="O206" s="73"/>
      <c r="P206" s="73"/>
      <c r="Q206" s="87"/>
      <c r="R206" s="87"/>
      <c r="S206" s="87"/>
      <c r="T206" s="87"/>
      <c r="U206" s="87"/>
      <c r="V206" s="87"/>
      <c r="W206" s="87"/>
    </row>
    <row r="207" spans="7:29" ht="30" hidden="1" customHeight="1" x14ac:dyDescent="0.25">
      <c r="G207" s="65"/>
      <c r="H207" s="87">
        <v>202</v>
      </c>
      <c r="I207" s="87"/>
      <c r="J207" s="87"/>
      <c r="K207" s="87"/>
      <c r="L207" s="88"/>
      <c r="M207" s="88"/>
      <c r="N207" s="87"/>
      <c r="O207" s="73"/>
      <c r="P207" s="73"/>
      <c r="Q207" s="87"/>
      <c r="R207" s="87"/>
      <c r="S207" s="87"/>
      <c r="T207" s="87"/>
      <c r="U207" s="87"/>
      <c r="V207" s="87"/>
      <c r="W207" s="87"/>
    </row>
    <row r="208" spans="7:29" ht="30" hidden="1" customHeight="1" x14ac:dyDescent="0.25">
      <c r="G208" s="65"/>
      <c r="H208" s="87">
        <v>203</v>
      </c>
      <c r="I208" s="87"/>
      <c r="J208" s="87"/>
      <c r="K208" s="87"/>
      <c r="L208" s="88"/>
      <c r="M208" s="88"/>
      <c r="N208" s="87"/>
      <c r="O208" s="73"/>
      <c r="P208" s="73"/>
      <c r="Q208" s="87"/>
      <c r="R208" s="87"/>
      <c r="S208" s="87"/>
      <c r="T208" s="87"/>
      <c r="U208" s="87"/>
      <c r="V208" s="87"/>
      <c r="W208" s="87"/>
    </row>
    <row r="209" spans="7:23" ht="30" hidden="1" customHeight="1" x14ac:dyDescent="0.25">
      <c r="G209" s="65"/>
      <c r="H209" s="87">
        <v>204</v>
      </c>
      <c r="I209" s="87"/>
      <c r="J209" s="87"/>
      <c r="K209" s="87"/>
      <c r="L209" s="88"/>
      <c r="M209" s="88"/>
      <c r="N209" s="87"/>
      <c r="O209" s="73"/>
      <c r="P209" s="73"/>
      <c r="Q209" s="87"/>
      <c r="R209" s="87"/>
      <c r="S209" s="87"/>
      <c r="T209" s="87"/>
      <c r="U209" s="87"/>
      <c r="V209" s="87"/>
      <c r="W209" s="87"/>
    </row>
    <row r="210" spans="7:23" ht="30" hidden="1" customHeight="1" x14ac:dyDescent="0.25">
      <c r="G210" s="65"/>
      <c r="H210" s="87">
        <v>205</v>
      </c>
      <c r="I210" s="87"/>
      <c r="J210" s="87"/>
      <c r="K210" s="87"/>
      <c r="L210" s="88"/>
      <c r="M210" s="88"/>
      <c r="N210" s="87"/>
      <c r="O210" s="73"/>
      <c r="P210" s="73"/>
      <c r="Q210" s="87"/>
      <c r="R210" s="87"/>
      <c r="S210" s="87"/>
      <c r="T210" s="87"/>
      <c r="U210" s="87"/>
      <c r="V210" s="87"/>
      <c r="W210" s="87"/>
    </row>
    <row r="211" spans="7:23" ht="30" hidden="1" customHeight="1" x14ac:dyDescent="0.25">
      <c r="G211" s="65"/>
      <c r="H211" s="87">
        <v>206</v>
      </c>
      <c r="I211" s="87"/>
      <c r="J211" s="87"/>
      <c r="K211" s="87"/>
      <c r="L211" s="88"/>
      <c r="M211" s="88"/>
      <c r="N211" s="87"/>
      <c r="O211" s="73"/>
      <c r="P211" s="73"/>
      <c r="Q211" s="87"/>
      <c r="R211" s="87"/>
      <c r="S211" s="87"/>
      <c r="T211" s="87"/>
      <c r="U211" s="87"/>
      <c r="V211" s="87"/>
      <c r="W211" s="87"/>
    </row>
    <row r="212" spans="7:23" ht="30" hidden="1" customHeight="1" x14ac:dyDescent="0.25">
      <c r="G212" s="65"/>
      <c r="H212" s="87">
        <v>207</v>
      </c>
      <c r="I212" s="87"/>
      <c r="J212" s="87"/>
      <c r="K212" s="87"/>
      <c r="L212" s="88"/>
      <c r="M212" s="88"/>
      <c r="N212" s="87"/>
      <c r="O212" s="73"/>
      <c r="P212" s="73"/>
      <c r="Q212" s="87"/>
      <c r="R212" s="87"/>
      <c r="S212" s="87"/>
      <c r="T212" s="87"/>
      <c r="U212" s="87"/>
      <c r="V212" s="87"/>
      <c r="W212" s="87"/>
    </row>
    <row r="213" spans="7:23" ht="30" hidden="1" customHeight="1" x14ac:dyDescent="0.25">
      <c r="G213" s="65"/>
      <c r="H213" s="87">
        <v>208</v>
      </c>
      <c r="I213" s="87"/>
      <c r="J213" s="87"/>
      <c r="K213" s="87"/>
      <c r="L213" s="88"/>
      <c r="M213" s="88"/>
      <c r="N213" s="87"/>
      <c r="O213" s="73"/>
      <c r="P213" s="73"/>
      <c r="Q213" s="87"/>
      <c r="R213" s="87"/>
      <c r="S213" s="87"/>
      <c r="T213" s="87"/>
      <c r="U213" s="87"/>
      <c r="V213" s="87"/>
      <c r="W213" s="87"/>
    </row>
    <row r="214" spans="7:23" ht="30" hidden="1" customHeight="1" x14ac:dyDescent="0.25">
      <c r="G214" s="65"/>
      <c r="H214" s="87">
        <v>209</v>
      </c>
      <c r="I214" s="87"/>
      <c r="J214" s="87"/>
      <c r="K214" s="87"/>
      <c r="L214" s="88"/>
      <c r="M214" s="88"/>
      <c r="N214" s="87"/>
      <c r="O214" s="73"/>
      <c r="P214" s="73"/>
      <c r="Q214" s="87"/>
      <c r="R214" s="87"/>
      <c r="S214" s="87"/>
      <c r="T214" s="87"/>
      <c r="U214" s="87"/>
      <c r="V214" s="87"/>
      <c r="W214" s="87"/>
    </row>
    <row r="215" spans="7:23" ht="30" hidden="1" customHeight="1" x14ac:dyDescent="0.25">
      <c r="G215" s="65"/>
      <c r="H215" s="87">
        <v>210</v>
      </c>
      <c r="I215" s="87"/>
      <c r="J215" s="87"/>
      <c r="K215" s="87"/>
      <c r="L215" s="88"/>
      <c r="M215" s="88"/>
      <c r="N215" s="87"/>
      <c r="O215" s="73"/>
      <c r="P215" s="73"/>
      <c r="Q215" s="87"/>
      <c r="R215" s="87"/>
      <c r="S215" s="87"/>
      <c r="T215" s="87"/>
      <c r="U215" s="87"/>
      <c r="V215" s="87"/>
      <c r="W215" s="87"/>
    </row>
    <row r="216" spans="7:23" ht="30" hidden="1" customHeight="1" x14ac:dyDescent="0.25">
      <c r="G216" s="65"/>
      <c r="H216" s="87">
        <v>211</v>
      </c>
      <c r="I216" s="87"/>
      <c r="J216" s="87"/>
      <c r="K216" s="87"/>
      <c r="L216" s="88"/>
      <c r="M216" s="88"/>
      <c r="N216" s="87"/>
      <c r="O216" s="73"/>
      <c r="P216" s="73"/>
      <c r="Q216" s="87"/>
      <c r="R216" s="87"/>
      <c r="S216" s="87"/>
      <c r="T216" s="87"/>
      <c r="U216" s="87"/>
      <c r="V216" s="87"/>
      <c r="W216" s="87"/>
    </row>
    <row r="217" spans="7:23" ht="30" hidden="1" customHeight="1" x14ac:dyDescent="0.25">
      <c r="G217" s="65"/>
      <c r="H217" s="87">
        <v>212</v>
      </c>
      <c r="I217" s="87"/>
      <c r="J217" s="87"/>
      <c r="K217" s="87"/>
      <c r="L217" s="88"/>
      <c r="M217" s="88"/>
      <c r="N217" s="87"/>
      <c r="O217" s="73"/>
      <c r="P217" s="73"/>
      <c r="Q217" s="87"/>
      <c r="R217" s="87"/>
      <c r="S217" s="87"/>
      <c r="T217" s="87"/>
      <c r="U217" s="87"/>
      <c r="V217" s="87"/>
      <c r="W217" s="87"/>
    </row>
    <row r="218" spans="7:23" ht="30" hidden="1" customHeight="1" x14ac:dyDescent="0.25">
      <c r="G218" s="65"/>
      <c r="H218" s="87">
        <v>213</v>
      </c>
      <c r="I218" s="87"/>
      <c r="J218" s="87"/>
      <c r="K218" s="87"/>
      <c r="L218" s="88"/>
      <c r="M218" s="88"/>
      <c r="N218" s="87"/>
      <c r="O218" s="73"/>
      <c r="P218" s="73"/>
      <c r="Q218" s="87"/>
      <c r="R218" s="87"/>
      <c r="S218" s="87"/>
      <c r="T218" s="87"/>
      <c r="U218" s="87"/>
      <c r="V218" s="87"/>
      <c r="W218" s="87"/>
    </row>
    <row r="219" spans="7:23" ht="30" hidden="1" customHeight="1" x14ac:dyDescent="0.25">
      <c r="G219" s="65"/>
      <c r="H219" s="87">
        <v>214</v>
      </c>
      <c r="I219" s="87"/>
      <c r="J219" s="87"/>
      <c r="K219" s="87"/>
      <c r="L219" s="88"/>
      <c r="M219" s="88"/>
      <c r="N219" s="87"/>
      <c r="O219" s="73"/>
      <c r="P219" s="73"/>
      <c r="Q219" s="87"/>
      <c r="R219" s="87"/>
      <c r="S219" s="87"/>
      <c r="T219" s="87"/>
      <c r="U219" s="87"/>
      <c r="V219" s="87"/>
      <c r="W219" s="87"/>
    </row>
    <row r="220" spans="7:23" ht="30" hidden="1" customHeight="1" x14ac:dyDescent="0.25">
      <c r="G220" s="65"/>
      <c r="H220" s="87">
        <v>215</v>
      </c>
      <c r="I220" s="87"/>
      <c r="J220" s="87"/>
      <c r="K220" s="87"/>
      <c r="L220" s="88"/>
      <c r="M220" s="88"/>
      <c r="N220" s="87"/>
      <c r="O220" s="73"/>
      <c r="P220" s="73"/>
      <c r="Q220" s="87"/>
      <c r="R220" s="87"/>
      <c r="S220" s="87"/>
      <c r="T220" s="87"/>
      <c r="U220" s="87"/>
      <c r="V220" s="87"/>
      <c r="W220" s="87"/>
    </row>
    <row r="221" spans="7:23" ht="30" hidden="1" customHeight="1" x14ac:dyDescent="0.25">
      <c r="G221" s="65"/>
      <c r="H221" s="87">
        <v>216</v>
      </c>
      <c r="I221" s="87"/>
      <c r="J221" s="87"/>
      <c r="K221" s="87"/>
      <c r="L221" s="88"/>
      <c r="M221" s="88"/>
      <c r="N221" s="87"/>
      <c r="O221" s="73"/>
      <c r="P221" s="73"/>
      <c r="Q221" s="87"/>
      <c r="R221" s="87"/>
      <c r="S221" s="87"/>
      <c r="T221" s="87"/>
      <c r="U221" s="87"/>
      <c r="V221" s="87"/>
      <c r="W221" s="87"/>
    </row>
    <row r="222" spans="7:23" ht="30" hidden="1" customHeight="1" x14ac:dyDescent="0.25">
      <c r="G222" s="65"/>
      <c r="H222" s="87">
        <v>217</v>
      </c>
      <c r="I222" s="87"/>
      <c r="J222" s="87"/>
      <c r="K222" s="87"/>
      <c r="L222" s="88"/>
      <c r="M222" s="88"/>
      <c r="N222" s="87"/>
      <c r="O222" s="73"/>
      <c r="P222" s="73"/>
      <c r="Q222" s="87"/>
      <c r="R222" s="87"/>
      <c r="S222" s="87"/>
      <c r="T222" s="87"/>
      <c r="U222" s="87"/>
      <c r="V222" s="87"/>
      <c r="W222" s="87"/>
    </row>
    <row r="223" spans="7:23" ht="30" hidden="1" customHeight="1" x14ac:dyDescent="0.25">
      <c r="G223" s="65"/>
      <c r="H223" s="87">
        <v>218</v>
      </c>
      <c r="I223" s="87"/>
      <c r="J223" s="87"/>
      <c r="K223" s="87"/>
      <c r="L223" s="88"/>
      <c r="M223" s="88"/>
      <c r="N223" s="87"/>
      <c r="O223" s="73"/>
      <c r="P223" s="73"/>
      <c r="Q223" s="87"/>
      <c r="R223" s="87"/>
      <c r="S223" s="87"/>
      <c r="T223" s="87"/>
      <c r="U223" s="87"/>
      <c r="V223" s="87"/>
      <c r="W223" s="87"/>
    </row>
    <row r="224" spans="7:23" ht="30" hidden="1" customHeight="1" x14ac:dyDescent="0.25">
      <c r="G224" s="65"/>
      <c r="H224" s="87">
        <v>219</v>
      </c>
      <c r="I224" s="87"/>
      <c r="J224" s="87"/>
      <c r="K224" s="87"/>
      <c r="L224" s="88"/>
      <c r="M224" s="88"/>
      <c r="N224" s="87"/>
      <c r="O224" s="73"/>
      <c r="P224" s="73"/>
      <c r="Q224" s="87"/>
      <c r="R224" s="87"/>
      <c r="S224" s="87"/>
      <c r="T224" s="87"/>
      <c r="U224" s="87"/>
      <c r="V224" s="87"/>
      <c r="W224" s="87"/>
    </row>
    <row r="225" spans="7:23" ht="30" hidden="1" customHeight="1" x14ac:dyDescent="0.25">
      <c r="G225" s="65"/>
      <c r="H225" s="87">
        <v>220</v>
      </c>
      <c r="I225" s="87"/>
      <c r="J225" s="87"/>
      <c r="K225" s="87"/>
      <c r="L225" s="88"/>
      <c r="M225" s="88"/>
      <c r="N225" s="87"/>
      <c r="O225" s="73"/>
      <c r="P225" s="73"/>
      <c r="Q225" s="87"/>
      <c r="R225" s="87"/>
      <c r="S225" s="87"/>
      <c r="T225" s="87"/>
      <c r="U225" s="87"/>
      <c r="V225" s="87"/>
      <c r="W225" s="87"/>
    </row>
    <row r="226" spans="7:23" ht="30" hidden="1" customHeight="1" x14ac:dyDescent="0.25">
      <c r="G226" s="65"/>
      <c r="H226" s="87">
        <v>221</v>
      </c>
      <c r="I226" s="87"/>
      <c r="J226" s="87"/>
      <c r="K226" s="87"/>
      <c r="L226" s="88"/>
      <c r="M226" s="88"/>
      <c r="N226" s="87"/>
      <c r="O226" s="73"/>
      <c r="P226" s="73"/>
      <c r="Q226" s="87"/>
      <c r="R226" s="87"/>
      <c r="S226" s="87"/>
      <c r="T226" s="87"/>
      <c r="U226" s="87"/>
      <c r="V226" s="87"/>
      <c r="W226" s="87"/>
    </row>
    <row r="227" spans="7:23" ht="30" hidden="1" customHeight="1" x14ac:dyDescent="0.25">
      <c r="G227" s="65"/>
      <c r="H227" s="87">
        <v>222</v>
      </c>
      <c r="I227" s="87"/>
      <c r="J227" s="87"/>
      <c r="K227" s="87"/>
      <c r="L227" s="88"/>
      <c r="M227" s="88"/>
      <c r="N227" s="87"/>
      <c r="O227" s="73"/>
      <c r="P227" s="73"/>
      <c r="Q227" s="87"/>
      <c r="R227" s="87"/>
      <c r="S227" s="87"/>
      <c r="T227" s="87"/>
      <c r="U227" s="87"/>
      <c r="V227" s="87"/>
      <c r="W227" s="87"/>
    </row>
    <row r="228" spans="7:23" ht="30" hidden="1" customHeight="1" x14ac:dyDescent="0.25">
      <c r="G228" s="65"/>
      <c r="H228" s="87">
        <v>223</v>
      </c>
      <c r="I228" s="87"/>
      <c r="J228" s="87"/>
      <c r="K228" s="87"/>
      <c r="L228" s="88"/>
      <c r="M228" s="88"/>
      <c r="N228" s="87"/>
      <c r="O228" s="73"/>
      <c r="P228" s="73"/>
      <c r="Q228" s="87"/>
      <c r="R228" s="87"/>
      <c r="S228" s="87"/>
      <c r="T228" s="87"/>
      <c r="U228" s="87"/>
      <c r="V228" s="87"/>
      <c r="W228" s="87"/>
    </row>
    <row r="229" spans="7:23" ht="30" hidden="1" customHeight="1" x14ac:dyDescent="0.25">
      <c r="G229" s="65"/>
      <c r="H229" s="87">
        <v>224</v>
      </c>
      <c r="I229" s="87"/>
      <c r="J229" s="87"/>
      <c r="K229" s="87"/>
      <c r="L229" s="88"/>
      <c r="M229" s="88"/>
      <c r="N229" s="87"/>
      <c r="O229" s="73"/>
      <c r="P229" s="73"/>
      <c r="Q229" s="87"/>
      <c r="R229" s="87"/>
      <c r="S229" s="87"/>
      <c r="T229" s="87"/>
      <c r="U229" s="87"/>
      <c r="V229" s="87"/>
      <c r="W229" s="87"/>
    </row>
    <row r="230" spans="7:23" ht="30" hidden="1" customHeight="1" x14ac:dyDescent="0.25">
      <c r="G230" s="65"/>
      <c r="H230" s="87">
        <v>225</v>
      </c>
      <c r="I230" s="87"/>
      <c r="J230" s="87"/>
      <c r="K230" s="87"/>
      <c r="L230" s="88"/>
      <c r="M230" s="88"/>
      <c r="N230" s="87"/>
      <c r="O230" s="73"/>
      <c r="P230" s="73"/>
      <c r="Q230" s="87"/>
      <c r="R230" s="87"/>
      <c r="S230" s="87"/>
      <c r="T230" s="87"/>
      <c r="U230" s="87"/>
      <c r="V230" s="87"/>
      <c r="W230" s="87"/>
    </row>
    <row r="231" spans="7:23" ht="30" hidden="1" customHeight="1" x14ac:dyDescent="0.25">
      <c r="G231" s="65"/>
      <c r="H231" s="87">
        <v>226</v>
      </c>
      <c r="I231" s="87"/>
      <c r="J231" s="87"/>
      <c r="K231" s="87"/>
      <c r="L231" s="88"/>
      <c r="M231" s="88"/>
      <c r="N231" s="87"/>
      <c r="O231" s="73"/>
      <c r="P231" s="73"/>
      <c r="Q231" s="87"/>
      <c r="R231" s="87"/>
      <c r="S231" s="87"/>
      <c r="T231" s="87"/>
      <c r="U231" s="87"/>
      <c r="V231" s="87"/>
      <c r="W231" s="87"/>
    </row>
    <row r="232" spans="7:23" ht="30" hidden="1" customHeight="1" x14ac:dyDescent="0.25">
      <c r="G232" s="65"/>
      <c r="H232" s="87">
        <v>227</v>
      </c>
      <c r="I232" s="87"/>
      <c r="J232" s="87"/>
      <c r="K232" s="87"/>
      <c r="L232" s="88"/>
      <c r="M232" s="88"/>
      <c r="N232" s="87"/>
      <c r="O232" s="73"/>
      <c r="P232" s="73"/>
      <c r="Q232" s="87"/>
      <c r="R232" s="87"/>
      <c r="S232" s="87"/>
      <c r="T232" s="87"/>
      <c r="U232" s="87"/>
      <c r="V232" s="87"/>
      <c r="W232" s="87"/>
    </row>
    <row r="233" spans="7:23" ht="30" hidden="1" customHeight="1" x14ac:dyDescent="0.25">
      <c r="G233" s="65"/>
      <c r="H233" s="87">
        <v>228</v>
      </c>
      <c r="I233" s="87"/>
      <c r="J233" s="87"/>
      <c r="K233" s="87"/>
      <c r="L233" s="88"/>
      <c r="M233" s="88"/>
      <c r="N233" s="87"/>
      <c r="O233" s="73"/>
      <c r="P233" s="73"/>
      <c r="Q233" s="87"/>
      <c r="R233" s="87"/>
      <c r="S233" s="87"/>
      <c r="T233" s="87"/>
      <c r="U233" s="87"/>
      <c r="V233" s="87"/>
      <c r="W233" s="87"/>
    </row>
    <row r="234" spans="7:23" ht="30" hidden="1" customHeight="1" x14ac:dyDescent="0.25">
      <c r="G234" s="65"/>
      <c r="H234" s="87">
        <v>229</v>
      </c>
      <c r="I234" s="87"/>
      <c r="J234" s="87"/>
      <c r="K234" s="87"/>
      <c r="L234" s="88"/>
      <c r="M234" s="88"/>
      <c r="N234" s="87"/>
      <c r="O234" s="73"/>
      <c r="P234" s="73"/>
      <c r="Q234" s="87"/>
      <c r="R234" s="87"/>
      <c r="S234" s="87"/>
      <c r="T234" s="87"/>
      <c r="U234" s="87"/>
      <c r="V234" s="87"/>
      <c r="W234" s="87"/>
    </row>
    <row r="235" spans="7:23" ht="30" hidden="1" customHeight="1" x14ac:dyDescent="0.25">
      <c r="G235" s="65"/>
      <c r="H235" s="87">
        <v>230</v>
      </c>
      <c r="I235" s="87"/>
      <c r="J235" s="87"/>
      <c r="K235" s="87"/>
      <c r="L235" s="88"/>
      <c r="M235" s="88"/>
      <c r="N235" s="87"/>
      <c r="O235" s="73"/>
      <c r="P235" s="73"/>
      <c r="Q235" s="87"/>
      <c r="R235" s="87"/>
      <c r="S235" s="87"/>
      <c r="T235" s="87"/>
      <c r="U235" s="87"/>
      <c r="V235" s="87"/>
      <c r="W235" s="87"/>
    </row>
    <row r="236" spans="7:23" ht="30" hidden="1" customHeight="1" x14ac:dyDescent="0.25">
      <c r="G236" s="65"/>
      <c r="H236" s="87">
        <v>231</v>
      </c>
      <c r="I236" s="87"/>
      <c r="J236" s="87"/>
      <c r="K236" s="87"/>
      <c r="L236" s="88"/>
      <c r="M236" s="88"/>
      <c r="N236" s="87"/>
      <c r="O236" s="73"/>
      <c r="P236" s="73"/>
      <c r="Q236" s="87"/>
      <c r="R236" s="87"/>
      <c r="S236" s="87"/>
      <c r="T236" s="87"/>
      <c r="U236" s="87"/>
      <c r="V236" s="87"/>
      <c r="W236" s="87"/>
    </row>
    <row r="237" spans="7:23" ht="30" hidden="1" customHeight="1" x14ac:dyDescent="0.25">
      <c r="G237" s="65"/>
      <c r="H237" s="87">
        <v>232</v>
      </c>
      <c r="I237" s="87"/>
      <c r="J237" s="87"/>
      <c r="K237" s="87"/>
      <c r="L237" s="88"/>
      <c r="M237" s="88"/>
      <c r="N237" s="87"/>
      <c r="O237" s="73"/>
      <c r="P237" s="73"/>
      <c r="Q237" s="87"/>
      <c r="R237" s="87"/>
      <c r="S237" s="87"/>
      <c r="T237" s="87"/>
      <c r="U237" s="87"/>
      <c r="V237" s="87"/>
      <c r="W237" s="87"/>
    </row>
    <row r="238" spans="7:23" ht="30" hidden="1" customHeight="1" x14ac:dyDescent="0.25">
      <c r="G238" s="65"/>
      <c r="H238" s="87">
        <v>233</v>
      </c>
      <c r="I238" s="87"/>
      <c r="J238" s="87"/>
      <c r="K238" s="87"/>
      <c r="L238" s="88"/>
      <c r="M238" s="88"/>
      <c r="N238" s="87"/>
      <c r="O238" s="73"/>
      <c r="P238" s="73"/>
      <c r="Q238" s="87"/>
      <c r="R238" s="87"/>
      <c r="S238" s="87"/>
      <c r="T238" s="87"/>
      <c r="U238" s="87"/>
      <c r="V238" s="87"/>
      <c r="W238" s="87"/>
    </row>
    <row r="239" spans="7:23" ht="30" hidden="1" customHeight="1" x14ac:dyDescent="0.25">
      <c r="G239" s="65"/>
      <c r="H239" s="87">
        <v>234</v>
      </c>
      <c r="I239" s="87"/>
      <c r="J239" s="87"/>
      <c r="K239" s="87"/>
      <c r="L239" s="88"/>
      <c r="M239" s="88"/>
      <c r="N239" s="87"/>
      <c r="O239" s="73"/>
      <c r="P239" s="73"/>
      <c r="Q239" s="87"/>
      <c r="R239" s="87"/>
      <c r="S239" s="87"/>
      <c r="T239" s="87"/>
      <c r="U239" s="87"/>
      <c r="V239" s="87"/>
      <c r="W239" s="87"/>
    </row>
    <row r="240" spans="7:23" ht="30" hidden="1" customHeight="1" x14ac:dyDescent="0.25">
      <c r="G240" s="65"/>
      <c r="H240" s="87">
        <v>235</v>
      </c>
      <c r="I240" s="87"/>
      <c r="J240" s="87"/>
      <c r="K240" s="87"/>
      <c r="L240" s="88"/>
      <c r="M240" s="88"/>
      <c r="N240" s="87"/>
      <c r="O240" s="73"/>
      <c r="P240" s="73"/>
      <c r="Q240" s="87"/>
      <c r="R240" s="87"/>
      <c r="S240" s="87"/>
      <c r="T240" s="87"/>
      <c r="U240" s="87"/>
      <c r="V240" s="87"/>
      <c r="W240" s="87"/>
    </row>
    <row r="241" spans="7:23" ht="30" hidden="1" customHeight="1" x14ac:dyDescent="0.25">
      <c r="G241" s="65"/>
      <c r="H241" s="87">
        <v>236</v>
      </c>
      <c r="I241" s="87"/>
      <c r="J241" s="87"/>
      <c r="K241" s="87"/>
      <c r="L241" s="88"/>
      <c r="M241" s="88"/>
      <c r="N241" s="87"/>
      <c r="O241" s="73"/>
      <c r="P241" s="73"/>
      <c r="Q241" s="87"/>
      <c r="R241" s="87"/>
      <c r="S241" s="87"/>
      <c r="T241" s="87"/>
      <c r="U241" s="87"/>
      <c r="V241" s="87"/>
      <c r="W241" s="87"/>
    </row>
    <row r="242" spans="7:23" ht="30" hidden="1" customHeight="1" x14ac:dyDescent="0.25">
      <c r="G242" s="65"/>
      <c r="H242" s="87">
        <v>237</v>
      </c>
      <c r="I242" s="87"/>
      <c r="J242" s="87"/>
      <c r="K242" s="87"/>
      <c r="L242" s="88"/>
      <c r="M242" s="88"/>
      <c r="N242" s="87"/>
      <c r="O242" s="73"/>
      <c r="P242" s="73"/>
      <c r="Q242" s="87"/>
      <c r="R242" s="87"/>
      <c r="S242" s="87"/>
      <c r="T242" s="87"/>
      <c r="U242" s="87"/>
      <c r="V242" s="87"/>
      <c r="W242" s="87"/>
    </row>
    <row r="243" spans="7:23" ht="30" hidden="1" customHeight="1" x14ac:dyDescent="0.25">
      <c r="G243" s="65"/>
      <c r="H243" s="87">
        <v>238</v>
      </c>
      <c r="I243" s="87"/>
      <c r="J243" s="87"/>
      <c r="K243" s="87"/>
      <c r="L243" s="88"/>
      <c r="M243" s="88"/>
      <c r="N243" s="87"/>
      <c r="O243" s="73"/>
      <c r="P243" s="73"/>
      <c r="Q243" s="87"/>
      <c r="R243" s="87"/>
      <c r="S243" s="87"/>
      <c r="T243" s="87"/>
      <c r="U243" s="87"/>
      <c r="V243" s="87"/>
      <c r="W243" s="87"/>
    </row>
    <row r="244" spans="7:23" ht="30" hidden="1" customHeight="1" x14ac:dyDescent="0.25">
      <c r="G244" s="65"/>
      <c r="H244" s="87">
        <v>239</v>
      </c>
      <c r="I244" s="87"/>
      <c r="J244" s="87"/>
      <c r="K244" s="87"/>
      <c r="L244" s="88"/>
      <c r="M244" s="88"/>
      <c r="N244" s="87"/>
      <c r="O244" s="73"/>
      <c r="P244" s="73"/>
      <c r="Q244" s="87"/>
      <c r="R244" s="87"/>
      <c r="S244" s="87"/>
      <c r="T244" s="87"/>
      <c r="U244" s="87"/>
      <c r="V244" s="87"/>
      <c r="W244" s="87"/>
    </row>
    <row r="245" spans="7:23" ht="30" hidden="1" customHeight="1" x14ac:dyDescent="0.25">
      <c r="G245" s="65"/>
      <c r="H245" s="87">
        <v>240</v>
      </c>
      <c r="I245" s="87"/>
      <c r="J245" s="87"/>
      <c r="K245" s="87"/>
      <c r="L245" s="88"/>
      <c r="M245" s="88"/>
      <c r="N245" s="87"/>
      <c r="O245" s="73"/>
      <c r="P245" s="73"/>
      <c r="Q245" s="87"/>
      <c r="R245" s="87"/>
      <c r="S245" s="87"/>
      <c r="T245" s="87"/>
      <c r="U245" s="87"/>
      <c r="V245" s="87"/>
      <c r="W245" s="87"/>
    </row>
    <row r="246" spans="7:23" ht="30" hidden="1" customHeight="1" x14ac:dyDescent="0.25">
      <c r="G246" s="65"/>
      <c r="H246" s="87">
        <v>241</v>
      </c>
      <c r="I246" s="87"/>
      <c r="J246" s="87"/>
      <c r="K246" s="87"/>
      <c r="L246" s="88"/>
      <c r="M246" s="88"/>
      <c r="N246" s="87"/>
      <c r="O246" s="73"/>
      <c r="P246" s="73"/>
      <c r="Q246" s="87"/>
      <c r="R246" s="87"/>
      <c r="S246" s="87"/>
      <c r="T246" s="87"/>
      <c r="U246" s="87"/>
      <c r="V246" s="87"/>
      <c r="W246" s="87"/>
    </row>
    <row r="247" spans="7:23" ht="30" hidden="1" customHeight="1" x14ac:dyDescent="0.25">
      <c r="G247" s="65"/>
      <c r="H247" s="87">
        <v>242</v>
      </c>
      <c r="I247" s="87"/>
      <c r="J247" s="87"/>
      <c r="K247" s="87"/>
      <c r="L247" s="88"/>
      <c r="M247" s="88"/>
      <c r="N247" s="87"/>
      <c r="O247" s="73"/>
      <c r="P247" s="73"/>
      <c r="Q247" s="87"/>
      <c r="R247" s="87"/>
      <c r="S247" s="87"/>
      <c r="T247" s="87"/>
      <c r="U247" s="87"/>
      <c r="V247" s="87"/>
      <c r="W247" s="87"/>
    </row>
    <row r="248" spans="7:23" ht="30" hidden="1" customHeight="1" x14ac:dyDescent="0.25">
      <c r="G248" s="65"/>
      <c r="H248" s="87">
        <v>243</v>
      </c>
      <c r="I248" s="87"/>
      <c r="J248" s="87"/>
      <c r="K248" s="87"/>
      <c r="L248" s="88"/>
      <c r="M248" s="88"/>
      <c r="N248" s="87"/>
      <c r="O248" s="73"/>
      <c r="P248" s="73"/>
      <c r="Q248" s="87"/>
      <c r="R248" s="87"/>
      <c r="S248" s="87"/>
      <c r="T248" s="87"/>
      <c r="U248" s="87"/>
      <c r="V248" s="87"/>
      <c r="W248" s="87"/>
    </row>
    <row r="249" spans="7:23" ht="30" hidden="1" customHeight="1" x14ac:dyDescent="0.25">
      <c r="G249" s="65"/>
      <c r="H249" s="87">
        <v>244</v>
      </c>
      <c r="I249" s="87"/>
      <c r="J249" s="87"/>
      <c r="K249" s="87"/>
      <c r="L249" s="88"/>
      <c r="M249" s="88"/>
      <c r="N249" s="87"/>
      <c r="O249" s="73"/>
      <c r="P249" s="73"/>
      <c r="Q249" s="87"/>
      <c r="R249" s="87"/>
      <c r="S249" s="87"/>
      <c r="T249" s="87"/>
      <c r="U249" s="87"/>
      <c r="V249" s="87"/>
      <c r="W249" s="87"/>
    </row>
    <row r="250" spans="7:23" ht="30" hidden="1" customHeight="1" x14ac:dyDescent="0.25">
      <c r="G250" s="65"/>
      <c r="H250" s="87">
        <v>245</v>
      </c>
      <c r="I250" s="87"/>
      <c r="J250" s="87"/>
      <c r="K250" s="87"/>
      <c r="L250" s="88"/>
      <c r="M250" s="88"/>
      <c r="N250" s="87"/>
      <c r="O250" s="73"/>
      <c r="P250" s="73"/>
      <c r="Q250" s="87"/>
      <c r="R250" s="87"/>
      <c r="S250" s="87"/>
      <c r="T250" s="87"/>
      <c r="U250" s="87"/>
      <c r="V250" s="87"/>
      <c r="W250" s="87"/>
    </row>
    <row r="251" spans="7:23" ht="30" hidden="1" customHeight="1" x14ac:dyDescent="0.25">
      <c r="G251" s="65"/>
      <c r="H251" s="87">
        <v>246</v>
      </c>
      <c r="I251" s="87"/>
      <c r="J251" s="87"/>
      <c r="K251" s="87"/>
      <c r="L251" s="88"/>
      <c r="M251" s="88"/>
      <c r="N251" s="87"/>
      <c r="O251" s="73"/>
      <c r="P251" s="73"/>
      <c r="Q251" s="87"/>
      <c r="R251" s="87"/>
      <c r="S251" s="87"/>
      <c r="T251" s="87"/>
      <c r="U251" s="87"/>
      <c r="V251" s="87"/>
      <c r="W251" s="87"/>
    </row>
    <row r="252" spans="7:23" ht="30" hidden="1" customHeight="1" x14ac:dyDescent="0.25">
      <c r="G252" s="65"/>
      <c r="H252" s="87">
        <v>247</v>
      </c>
      <c r="I252" s="87"/>
      <c r="J252" s="87"/>
      <c r="K252" s="87"/>
      <c r="L252" s="88"/>
      <c r="M252" s="88"/>
      <c r="N252" s="87"/>
      <c r="O252" s="73"/>
      <c r="P252" s="73"/>
      <c r="Q252" s="87"/>
      <c r="R252" s="87"/>
      <c r="S252" s="87"/>
      <c r="T252" s="87"/>
      <c r="U252" s="87"/>
      <c r="V252" s="87"/>
      <c r="W252" s="87"/>
    </row>
    <row r="253" spans="7:23" ht="30" hidden="1" customHeight="1" x14ac:dyDescent="0.25">
      <c r="G253" s="65"/>
      <c r="H253" s="87">
        <v>248</v>
      </c>
      <c r="I253" s="87"/>
      <c r="J253" s="87"/>
      <c r="K253" s="87"/>
      <c r="L253" s="88"/>
      <c r="M253" s="88"/>
      <c r="N253" s="87"/>
      <c r="O253" s="73"/>
      <c r="P253" s="73"/>
      <c r="Q253" s="87"/>
      <c r="R253" s="87"/>
      <c r="S253" s="87"/>
      <c r="T253" s="87"/>
      <c r="U253" s="87"/>
      <c r="V253" s="87"/>
      <c r="W253" s="87"/>
    </row>
    <row r="254" spans="7:23" ht="30" hidden="1" customHeight="1" x14ac:dyDescent="0.25">
      <c r="G254" s="65"/>
      <c r="H254" s="87">
        <v>249</v>
      </c>
      <c r="I254" s="87"/>
      <c r="J254" s="87"/>
      <c r="K254" s="87"/>
      <c r="L254" s="88"/>
      <c r="M254" s="88"/>
      <c r="N254" s="87"/>
      <c r="O254" s="73"/>
      <c r="P254" s="73"/>
      <c r="Q254" s="87"/>
      <c r="R254" s="87"/>
      <c r="S254" s="87"/>
      <c r="T254" s="87"/>
      <c r="U254" s="87"/>
      <c r="V254" s="87"/>
      <c r="W254" s="87"/>
    </row>
    <row r="255" spans="7:23" ht="30" hidden="1" customHeight="1" x14ac:dyDescent="0.25">
      <c r="G255" s="65"/>
      <c r="H255" s="87">
        <v>250</v>
      </c>
      <c r="I255" s="87"/>
      <c r="J255" s="87"/>
      <c r="K255" s="87"/>
      <c r="L255" s="88"/>
      <c r="M255" s="88"/>
      <c r="N255" s="87"/>
      <c r="O255" s="73"/>
      <c r="P255" s="73"/>
      <c r="Q255" s="87"/>
      <c r="R255" s="87"/>
      <c r="S255" s="87"/>
      <c r="T255" s="87"/>
      <c r="U255" s="87"/>
      <c r="V255" s="87"/>
      <c r="W255" s="87"/>
    </row>
    <row r="256" spans="7:23" ht="30" hidden="1" customHeight="1" x14ac:dyDescent="0.25">
      <c r="G256" s="65"/>
      <c r="H256" s="87">
        <v>251</v>
      </c>
      <c r="I256" s="87"/>
      <c r="J256" s="87"/>
      <c r="K256" s="87"/>
      <c r="L256" s="88"/>
      <c r="M256" s="88"/>
      <c r="N256" s="87"/>
      <c r="O256" s="73"/>
      <c r="P256" s="73"/>
      <c r="Q256" s="87"/>
      <c r="R256" s="87"/>
      <c r="S256" s="87"/>
      <c r="T256" s="87"/>
      <c r="U256" s="87"/>
      <c r="V256" s="87"/>
      <c r="W256" s="87"/>
    </row>
    <row r="257" spans="7:23" ht="30" hidden="1" customHeight="1" x14ac:dyDescent="0.25">
      <c r="G257" s="65"/>
      <c r="H257" s="87">
        <v>252</v>
      </c>
      <c r="I257" s="87"/>
      <c r="J257" s="87"/>
      <c r="K257" s="87"/>
      <c r="L257" s="88"/>
      <c r="M257" s="88"/>
      <c r="N257" s="87"/>
      <c r="O257" s="73"/>
      <c r="P257" s="73"/>
      <c r="Q257" s="87"/>
      <c r="R257" s="87"/>
      <c r="S257" s="87"/>
      <c r="T257" s="87"/>
      <c r="U257" s="87"/>
      <c r="V257" s="87"/>
      <c r="W257" s="87"/>
    </row>
    <row r="258" spans="7:23" ht="30" hidden="1" customHeight="1" x14ac:dyDescent="0.25">
      <c r="G258" s="65"/>
      <c r="H258" s="87">
        <v>253</v>
      </c>
      <c r="I258" s="87"/>
      <c r="J258" s="87"/>
      <c r="K258" s="87"/>
      <c r="L258" s="88"/>
      <c r="M258" s="88"/>
      <c r="N258" s="87"/>
      <c r="O258" s="73"/>
      <c r="P258" s="73"/>
      <c r="Q258" s="87"/>
      <c r="R258" s="87"/>
      <c r="S258" s="87"/>
      <c r="T258" s="87"/>
      <c r="U258" s="87"/>
      <c r="V258" s="87"/>
      <c r="W258" s="87"/>
    </row>
    <row r="259" spans="7:23" ht="30" hidden="1" customHeight="1" x14ac:dyDescent="0.25">
      <c r="G259" s="65"/>
      <c r="H259" s="87">
        <v>254</v>
      </c>
      <c r="I259" s="87"/>
      <c r="J259" s="87"/>
      <c r="K259" s="87"/>
      <c r="L259" s="88"/>
      <c r="M259" s="88"/>
      <c r="N259" s="87"/>
      <c r="O259" s="73"/>
      <c r="P259" s="73"/>
      <c r="Q259" s="87"/>
      <c r="R259" s="87"/>
      <c r="S259" s="87"/>
      <c r="T259" s="87"/>
      <c r="U259" s="87"/>
      <c r="V259" s="87"/>
      <c r="W259" s="87"/>
    </row>
    <row r="260" spans="7:23" ht="30" hidden="1" customHeight="1" x14ac:dyDescent="0.25">
      <c r="G260" s="65"/>
      <c r="H260" s="87">
        <v>255</v>
      </c>
      <c r="I260" s="87"/>
      <c r="J260" s="87"/>
      <c r="K260" s="87"/>
      <c r="L260" s="88"/>
      <c r="M260" s="88"/>
      <c r="N260" s="87"/>
      <c r="O260" s="73"/>
      <c r="P260" s="73"/>
      <c r="Q260" s="87"/>
      <c r="R260" s="87"/>
      <c r="S260" s="87"/>
      <c r="T260" s="87"/>
      <c r="U260" s="87"/>
      <c r="V260" s="87"/>
      <c r="W260" s="87"/>
    </row>
    <row r="261" spans="7:23" ht="30" hidden="1" customHeight="1" x14ac:dyDescent="0.25">
      <c r="G261" s="65"/>
      <c r="H261" s="87">
        <v>256</v>
      </c>
      <c r="I261" s="87"/>
      <c r="J261" s="87"/>
      <c r="K261" s="87"/>
      <c r="L261" s="88"/>
      <c r="M261" s="88"/>
      <c r="N261" s="87"/>
      <c r="O261" s="73"/>
      <c r="P261" s="73"/>
      <c r="Q261" s="87"/>
      <c r="R261" s="87"/>
      <c r="S261" s="87"/>
      <c r="T261" s="87"/>
      <c r="U261" s="87"/>
      <c r="V261" s="87"/>
      <c r="W261" s="87"/>
    </row>
    <row r="262" spans="7:23" ht="30" hidden="1" customHeight="1" x14ac:dyDescent="0.25">
      <c r="G262" s="65"/>
      <c r="H262" s="87">
        <v>257</v>
      </c>
      <c r="I262" s="87"/>
      <c r="J262" s="87"/>
      <c r="K262" s="87"/>
      <c r="L262" s="88"/>
      <c r="M262" s="88"/>
      <c r="N262" s="87"/>
      <c r="O262" s="73"/>
      <c r="P262" s="73"/>
      <c r="Q262" s="87"/>
      <c r="R262" s="87"/>
      <c r="S262" s="87"/>
      <c r="T262" s="87"/>
      <c r="U262" s="87"/>
      <c r="V262" s="87"/>
      <c r="W262" s="87"/>
    </row>
    <row r="263" spans="7:23" ht="30" hidden="1" customHeight="1" x14ac:dyDescent="0.25">
      <c r="G263" s="65"/>
      <c r="H263" s="87">
        <v>258</v>
      </c>
      <c r="I263" s="87"/>
      <c r="J263" s="87"/>
      <c r="K263" s="87"/>
      <c r="L263" s="88"/>
      <c r="M263" s="88"/>
      <c r="N263" s="87"/>
      <c r="O263" s="73"/>
      <c r="P263" s="73"/>
      <c r="Q263" s="87"/>
      <c r="R263" s="87"/>
      <c r="S263" s="87"/>
      <c r="T263" s="87"/>
      <c r="U263" s="87"/>
      <c r="V263" s="87"/>
      <c r="W263" s="87"/>
    </row>
    <row r="264" spans="7:23" ht="30" hidden="1" customHeight="1" x14ac:dyDescent="0.25">
      <c r="G264" s="65"/>
      <c r="H264" s="87">
        <v>259</v>
      </c>
      <c r="I264" s="87"/>
      <c r="J264" s="87"/>
      <c r="K264" s="87"/>
      <c r="L264" s="88"/>
      <c r="M264" s="88"/>
      <c r="N264" s="87"/>
      <c r="O264" s="73"/>
      <c r="P264" s="73"/>
      <c r="Q264" s="87"/>
      <c r="R264" s="87"/>
      <c r="S264" s="87"/>
      <c r="T264" s="87"/>
      <c r="U264" s="87"/>
      <c r="V264" s="87"/>
      <c r="W264" s="87"/>
    </row>
    <row r="265" spans="7:23" ht="30" hidden="1" customHeight="1" x14ac:dyDescent="0.25">
      <c r="G265" s="65"/>
      <c r="H265" s="87">
        <v>260</v>
      </c>
      <c r="I265" s="87"/>
      <c r="J265" s="87"/>
      <c r="K265" s="87"/>
      <c r="L265" s="88"/>
      <c r="M265" s="88"/>
      <c r="N265" s="87"/>
      <c r="O265" s="73"/>
      <c r="P265" s="73"/>
      <c r="Q265" s="87"/>
      <c r="R265" s="87"/>
      <c r="S265" s="87"/>
      <c r="T265" s="87"/>
      <c r="U265" s="87"/>
      <c r="V265" s="87"/>
      <c r="W265" s="87"/>
    </row>
    <row r="266" spans="7:23" ht="30" hidden="1" customHeight="1" x14ac:dyDescent="0.25">
      <c r="G266" s="65"/>
      <c r="H266" s="87">
        <v>261</v>
      </c>
      <c r="I266" s="87"/>
      <c r="J266" s="87"/>
      <c r="K266" s="87"/>
      <c r="L266" s="88"/>
      <c r="M266" s="88"/>
      <c r="N266" s="87"/>
      <c r="O266" s="73"/>
      <c r="P266" s="73"/>
      <c r="Q266" s="87"/>
      <c r="R266" s="87"/>
      <c r="S266" s="87"/>
      <c r="T266" s="87"/>
      <c r="U266" s="87"/>
      <c r="V266" s="87"/>
      <c r="W266" s="87"/>
    </row>
    <row r="267" spans="7:23" ht="30" hidden="1" customHeight="1" x14ac:dyDescent="0.25">
      <c r="G267" s="65"/>
      <c r="H267" s="87">
        <v>262</v>
      </c>
      <c r="I267" s="87"/>
      <c r="J267" s="87"/>
      <c r="K267" s="87"/>
      <c r="L267" s="88"/>
      <c r="M267" s="88"/>
      <c r="N267" s="87"/>
      <c r="O267" s="73"/>
      <c r="P267" s="73"/>
      <c r="Q267" s="87"/>
      <c r="R267" s="87"/>
      <c r="S267" s="87"/>
      <c r="T267" s="87"/>
      <c r="U267" s="87"/>
      <c r="V267" s="87"/>
      <c r="W267" s="87"/>
    </row>
    <row r="268" spans="7:23" ht="30" hidden="1" customHeight="1" x14ac:dyDescent="0.25">
      <c r="G268" s="65"/>
      <c r="H268" s="87">
        <v>263</v>
      </c>
      <c r="I268" s="87"/>
      <c r="J268" s="87"/>
      <c r="K268" s="87"/>
      <c r="L268" s="88"/>
      <c r="M268" s="88"/>
      <c r="N268" s="87"/>
      <c r="O268" s="73"/>
      <c r="P268" s="73"/>
      <c r="Q268" s="87"/>
      <c r="R268" s="87"/>
      <c r="S268" s="87"/>
      <c r="T268" s="87"/>
      <c r="U268" s="87"/>
      <c r="V268" s="87"/>
      <c r="W268" s="87"/>
    </row>
    <row r="269" spans="7:23" ht="30" hidden="1" customHeight="1" x14ac:dyDescent="0.25">
      <c r="G269" s="65"/>
      <c r="H269" s="87">
        <v>264</v>
      </c>
      <c r="I269" s="87"/>
      <c r="J269" s="87"/>
      <c r="K269" s="87"/>
      <c r="L269" s="88"/>
      <c r="M269" s="88"/>
      <c r="N269" s="87"/>
      <c r="O269" s="73"/>
      <c r="P269" s="73"/>
      <c r="Q269" s="87"/>
      <c r="R269" s="87"/>
      <c r="S269" s="87"/>
      <c r="T269" s="87"/>
      <c r="U269" s="87"/>
      <c r="V269" s="87"/>
      <c r="W269" s="87"/>
    </row>
    <row r="270" spans="7:23" ht="30" hidden="1" customHeight="1" x14ac:dyDescent="0.25">
      <c r="G270" s="65"/>
      <c r="H270" s="87">
        <v>265</v>
      </c>
      <c r="I270" s="87"/>
      <c r="J270" s="87"/>
      <c r="K270" s="87"/>
      <c r="L270" s="88"/>
      <c r="M270" s="88"/>
      <c r="N270" s="87"/>
      <c r="O270" s="73"/>
      <c r="P270" s="73"/>
      <c r="Q270" s="87"/>
      <c r="R270" s="87"/>
      <c r="S270" s="87"/>
      <c r="T270" s="87"/>
      <c r="U270" s="87"/>
      <c r="V270" s="87"/>
      <c r="W270" s="87"/>
    </row>
    <row r="271" spans="7:23" ht="30" hidden="1" customHeight="1" x14ac:dyDescent="0.25">
      <c r="G271" s="65"/>
      <c r="H271" s="87">
        <v>266</v>
      </c>
      <c r="I271" s="87"/>
      <c r="J271" s="87"/>
      <c r="K271" s="87"/>
      <c r="L271" s="88"/>
      <c r="M271" s="88"/>
      <c r="N271" s="87"/>
      <c r="O271" s="73"/>
      <c r="P271" s="73"/>
      <c r="Q271" s="87"/>
      <c r="R271" s="87"/>
      <c r="S271" s="87"/>
      <c r="T271" s="87"/>
      <c r="U271" s="87"/>
      <c r="V271" s="87"/>
      <c r="W271" s="87"/>
    </row>
    <row r="272" spans="7:23" ht="30" hidden="1" customHeight="1" x14ac:dyDescent="0.25">
      <c r="G272" s="65"/>
      <c r="H272" s="87">
        <v>267</v>
      </c>
      <c r="I272" s="87"/>
      <c r="J272" s="87"/>
      <c r="K272" s="87"/>
      <c r="L272" s="88"/>
      <c r="M272" s="88"/>
      <c r="N272" s="87"/>
      <c r="O272" s="73"/>
      <c r="P272" s="73"/>
      <c r="Q272" s="87"/>
      <c r="R272" s="87"/>
      <c r="S272" s="87"/>
      <c r="T272" s="87"/>
      <c r="U272" s="87"/>
      <c r="V272" s="87"/>
      <c r="W272" s="87"/>
    </row>
    <row r="273" spans="7:23" ht="30" hidden="1" customHeight="1" x14ac:dyDescent="0.25">
      <c r="G273" s="65"/>
      <c r="H273" s="87">
        <v>268</v>
      </c>
      <c r="I273" s="87"/>
      <c r="J273" s="87"/>
      <c r="K273" s="87"/>
      <c r="L273" s="88"/>
      <c r="M273" s="88"/>
      <c r="N273" s="87"/>
      <c r="O273" s="73"/>
      <c r="P273" s="73"/>
      <c r="Q273" s="87"/>
      <c r="R273" s="87"/>
      <c r="S273" s="87"/>
      <c r="T273" s="87"/>
      <c r="U273" s="87"/>
      <c r="V273" s="87"/>
      <c r="W273" s="87"/>
    </row>
    <row r="274" spans="7:23" ht="30" hidden="1" customHeight="1" x14ac:dyDescent="0.25">
      <c r="G274" s="65"/>
      <c r="H274" s="87">
        <v>269</v>
      </c>
      <c r="I274" s="87"/>
      <c r="J274" s="87"/>
      <c r="K274" s="87"/>
      <c r="L274" s="88"/>
      <c r="M274" s="88"/>
      <c r="N274" s="87"/>
      <c r="O274" s="73"/>
      <c r="P274" s="73"/>
      <c r="Q274" s="87"/>
      <c r="R274" s="87"/>
      <c r="S274" s="87"/>
      <c r="T274" s="87"/>
      <c r="U274" s="87"/>
      <c r="V274" s="87"/>
      <c r="W274" s="87"/>
    </row>
    <row r="275" spans="7:23" ht="30" hidden="1" customHeight="1" x14ac:dyDescent="0.25">
      <c r="G275" s="65"/>
      <c r="H275" s="87">
        <v>270</v>
      </c>
      <c r="I275" s="87"/>
      <c r="J275" s="87"/>
      <c r="K275" s="87"/>
      <c r="L275" s="88"/>
      <c r="M275" s="88"/>
      <c r="N275" s="87"/>
      <c r="O275" s="73"/>
      <c r="P275" s="73"/>
      <c r="Q275" s="87"/>
      <c r="R275" s="87"/>
      <c r="S275" s="87"/>
      <c r="T275" s="87"/>
      <c r="U275" s="87"/>
      <c r="V275" s="87"/>
      <c r="W275" s="87"/>
    </row>
    <row r="276" spans="7:23" ht="30" hidden="1" customHeight="1" x14ac:dyDescent="0.25">
      <c r="G276" s="65"/>
      <c r="H276" s="87">
        <v>271</v>
      </c>
      <c r="I276" s="87"/>
      <c r="J276" s="87"/>
      <c r="K276" s="87"/>
      <c r="L276" s="88"/>
      <c r="M276" s="88"/>
      <c r="N276" s="87"/>
      <c r="O276" s="73"/>
      <c r="P276" s="73"/>
      <c r="Q276" s="87"/>
      <c r="R276" s="87"/>
      <c r="S276" s="87"/>
      <c r="T276" s="87"/>
      <c r="U276" s="87"/>
      <c r="V276" s="87"/>
      <c r="W276" s="87"/>
    </row>
    <row r="277" spans="7:23" ht="30" hidden="1" customHeight="1" x14ac:dyDescent="0.25">
      <c r="G277" s="65"/>
      <c r="H277" s="87">
        <v>272</v>
      </c>
      <c r="I277" s="87"/>
      <c r="J277" s="87"/>
      <c r="K277" s="87"/>
      <c r="L277" s="88"/>
      <c r="M277" s="88"/>
      <c r="N277" s="87"/>
      <c r="O277" s="73"/>
      <c r="P277" s="73"/>
      <c r="Q277" s="87"/>
      <c r="R277" s="87"/>
      <c r="S277" s="87"/>
      <c r="T277" s="87"/>
      <c r="U277" s="87"/>
      <c r="V277" s="87"/>
      <c r="W277" s="87"/>
    </row>
    <row r="278" spans="7:23" ht="30" hidden="1" customHeight="1" x14ac:dyDescent="0.25">
      <c r="G278" s="65"/>
      <c r="H278" s="87">
        <v>273</v>
      </c>
      <c r="I278" s="87"/>
      <c r="J278" s="87"/>
      <c r="K278" s="87"/>
      <c r="L278" s="88"/>
      <c r="M278" s="88"/>
      <c r="N278" s="87"/>
      <c r="O278" s="73"/>
      <c r="P278" s="73"/>
      <c r="Q278" s="87"/>
      <c r="R278" s="87"/>
      <c r="S278" s="87"/>
      <c r="T278" s="87"/>
      <c r="U278" s="87"/>
      <c r="V278" s="87"/>
      <c r="W278" s="87"/>
    </row>
    <row r="279" spans="7:23" ht="30" hidden="1" customHeight="1" x14ac:dyDescent="0.25">
      <c r="G279" s="65"/>
      <c r="H279" s="87">
        <v>274</v>
      </c>
      <c r="I279" s="87"/>
      <c r="J279" s="87"/>
      <c r="K279" s="87"/>
      <c r="L279" s="88"/>
      <c r="M279" s="88"/>
      <c r="N279" s="87"/>
      <c r="O279" s="73"/>
      <c r="P279" s="73"/>
      <c r="Q279" s="87"/>
      <c r="R279" s="87"/>
      <c r="S279" s="87"/>
      <c r="T279" s="87"/>
      <c r="U279" s="87"/>
      <c r="V279" s="87"/>
      <c r="W279" s="87"/>
    </row>
    <row r="280" spans="7:23" ht="30" hidden="1" customHeight="1" x14ac:dyDescent="0.25">
      <c r="G280" s="65"/>
      <c r="H280" s="87">
        <v>275</v>
      </c>
      <c r="I280" s="87"/>
      <c r="J280" s="87"/>
      <c r="K280" s="87"/>
      <c r="L280" s="88"/>
      <c r="M280" s="88"/>
      <c r="N280" s="87"/>
      <c r="O280" s="73"/>
      <c r="P280" s="73"/>
      <c r="Q280" s="87"/>
      <c r="R280" s="87"/>
      <c r="S280" s="87"/>
      <c r="T280" s="87"/>
      <c r="U280" s="87"/>
      <c r="V280" s="87"/>
      <c r="W280" s="87"/>
    </row>
    <row r="281" spans="7:23" ht="30" hidden="1" customHeight="1" x14ac:dyDescent="0.25">
      <c r="G281" s="65"/>
      <c r="H281" s="87">
        <v>276</v>
      </c>
      <c r="I281" s="87"/>
      <c r="J281" s="87"/>
      <c r="K281" s="87"/>
      <c r="L281" s="88"/>
      <c r="M281" s="88"/>
      <c r="N281" s="87"/>
      <c r="O281" s="73"/>
      <c r="P281" s="73"/>
      <c r="Q281" s="87"/>
      <c r="R281" s="87"/>
      <c r="S281" s="87"/>
      <c r="T281" s="87"/>
      <c r="U281" s="87"/>
      <c r="V281" s="87"/>
      <c r="W281" s="87"/>
    </row>
    <row r="282" spans="7:23" ht="30" hidden="1" customHeight="1" x14ac:dyDescent="0.25">
      <c r="G282" s="65"/>
      <c r="H282" s="87">
        <v>277</v>
      </c>
      <c r="I282" s="87"/>
      <c r="J282" s="87"/>
      <c r="K282" s="87"/>
      <c r="L282" s="88"/>
      <c r="M282" s="88"/>
      <c r="N282" s="87"/>
      <c r="O282" s="73"/>
      <c r="P282" s="73"/>
      <c r="Q282" s="87"/>
      <c r="R282" s="87"/>
      <c r="S282" s="87"/>
      <c r="T282" s="87"/>
      <c r="U282" s="87"/>
      <c r="V282" s="87"/>
      <c r="W282" s="87"/>
    </row>
    <row r="283" spans="7:23" ht="30" hidden="1" customHeight="1" x14ac:dyDescent="0.25">
      <c r="G283" s="65"/>
      <c r="H283" s="87">
        <v>278</v>
      </c>
      <c r="I283" s="87"/>
      <c r="J283" s="87"/>
      <c r="K283" s="87"/>
      <c r="L283" s="88"/>
      <c r="M283" s="88"/>
      <c r="N283" s="87"/>
      <c r="O283" s="73"/>
      <c r="P283" s="73"/>
      <c r="Q283" s="87"/>
      <c r="R283" s="87"/>
      <c r="S283" s="87"/>
      <c r="T283" s="87"/>
      <c r="U283" s="87"/>
      <c r="V283" s="87"/>
      <c r="W283" s="87"/>
    </row>
    <row r="284" spans="7:23" ht="30" hidden="1" customHeight="1" x14ac:dyDescent="0.25">
      <c r="G284" s="65"/>
      <c r="H284" s="87">
        <v>279</v>
      </c>
      <c r="I284" s="87"/>
      <c r="J284" s="87"/>
      <c r="K284" s="87"/>
      <c r="L284" s="88"/>
      <c r="M284" s="88"/>
      <c r="N284" s="87"/>
      <c r="O284" s="73"/>
      <c r="P284" s="73"/>
      <c r="Q284" s="87"/>
      <c r="R284" s="87"/>
      <c r="S284" s="87"/>
      <c r="T284" s="87"/>
      <c r="U284" s="87"/>
      <c r="V284" s="87"/>
      <c r="W284" s="87"/>
    </row>
    <row r="285" spans="7:23" ht="30" hidden="1" customHeight="1" x14ac:dyDescent="0.25">
      <c r="G285" s="65"/>
      <c r="H285" s="87">
        <v>280</v>
      </c>
      <c r="I285" s="87"/>
      <c r="J285" s="87"/>
      <c r="K285" s="87"/>
      <c r="L285" s="88"/>
      <c r="M285" s="88"/>
      <c r="N285" s="87"/>
      <c r="O285" s="73"/>
      <c r="P285" s="73"/>
      <c r="Q285" s="87"/>
      <c r="R285" s="87"/>
      <c r="S285" s="87"/>
      <c r="T285" s="87"/>
      <c r="U285" s="87"/>
      <c r="V285" s="87"/>
      <c r="W285" s="87"/>
    </row>
    <row r="286" spans="7:23" ht="30" hidden="1" customHeight="1" x14ac:dyDescent="0.25">
      <c r="G286" s="65"/>
      <c r="H286" s="87">
        <v>281</v>
      </c>
      <c r="I286" s="87"/>
      <c r="J286" s="87"/>
      <c r="K286" s="87"/>
      <c r="L286" s="88"/>
      <c r="M286" s="88"/>
      <c r="N286" s="87"/>
      <c r="O286" s="73"/>
      <c r="P286" s="73"/>
      <c r="Q286" s="87"/>
      <c r="R286" s="87"/>
      <c r="S286" s="87"/>
      <c r="T286" s="87"/>
      <c r="U286" s="87"/>
      <c r="V286" s="87"/>
      <c r="W286" s="87"/>
    </row>
    <row r="287" spans="7:23" ht="30" hidden="1" customHeight="1" x14ac:dyDescent="0.25">
      <c r="G287" s="65"/>
      <c r="H287" s="87">
        <v>282</v>
      </c>
      <c r="I287" s="87"/>
      <c r="J287" s="87"/>
      <c r="K287" s="87"/>
      <c r="L287" s="88"/>
      <c r="M287" s="88"/>
      <c r="N287" s="87"/>
      <c r="O287" s="73"/>
      <c r="P287" s="73"/>
      <c r="Q287" s="87"/>
      <c r="R287" s="87"/>
      <c r="S287" s="87"/>
      <c r="T287" s="87"/>
      <c r="U287" s="87"/>
      <c r="V287" s="87"/>
      <c r="W287" s="87"/>
    </row>
    <row r="288" spans="7:23" ht="30" hidden="1" customHeight="1" x14ac:dyDescent="0.25">
      <c r="G288" s="65"/>
      <c r="H288" s="87">
        <v>283</v>
      </c>
      <c r="I288" s="87"/>
      <c r="J288" s="87"/>
      <c r="K288" s="87"/>
      <c r="L288" s="88"/>
      <c r="M288" s="88"/>
      <c r="N288" s="87"/>
      <c r="O288" s="73"/>
      <c r="P288" s="73"/>
      <c r="Q288" s="87"/>
      <c r="R288" s="87"/>
      <c r="S288" s="87"/>
      <c r="T288" s="87"/>
      <c r="U288" s="87"/>
      <c r="V288" s="87"/>
      <c r="W288" s="87"/>
    </row>
    <row r="289" spans="7:23" ht="30" hidden="1" customHeight="1" x14ac:dyDescent="0.25">
      <c r="G289" s="65"/>
      <c r="H289" s="87">
        <v>284</v>
      </c>
      <c r="I289" s="87"/>
      <c r="J289" s="87"/>
      <c r="K289" s="87"/>
      <c r="L289" s="88"/>
      <c r="M289" s="88"/>
      <c r="N289" s="87"/>
      <c r="O289" s="73"/>
      <c r="P289" s="73"/>
      <c r="Q289" s="87"/>
      <c r="R289" s="87"/>
      <c r="S289" s="87"/>
      <c r="T289" s="87"/>
      <c r="U289" s="87"/>
      <c r="V289" s="87"/>
      <c r="W289" s="87"/>
    </row>
    <row r="290" spans="7:23" ht="30" hidden="1" customHeight="1" x14ac:dyDescent="0.25">
      <c r="G290" s="65"/>
      <c r="H290" s="87">
        <v>285</v>
      </c>
      <c r="I290" s="87"/>
      <c r="J290" s="87"/>
      <c r="K290" s="87"/>
      <c r="L290" s="88"/>
      <c r="M290" s="88"/>
      <c r="N290" s="87"/>
      <c r="O290" s="73"/>
      <c r="P290" s="73"/>
      <c r="Q290" s="87"/>
      <c r="R290" s="87"/>
      <c r="S290" s="87"/>
      <c r="T290" s="87"/>
      <c r="U290" s="87"/>
      <c r="V290" s="87"/>
      <c r="W290" s="87"/>
    </row>
    <row r="291" spans="7:23" ht="30" hidden="1" customHeight="1" x14ac:dyDescent="0.25">
      <c r="G291" s="65"/>
      <c r="H291" s="87">
        <v>286</v>
      </c>
      <c r="I291" s="87"/>
      <c r="J291" s="87"/>
      <c r="K291" s="87"/>
      <c r="L291" s="88"/>
      <c r="M291" s="88"/>
      <c r="N291" s="87"/>
      <c r="O291" s="73"/>
      <c r="P291" s="73"/>
      <c r="Q291" s="87"/>
      <c r="R291" s="87"/>
      <c r="S291" s="87"/>
      <c r="T291" s="87"/>
      <c r="U291" s="87"/>
      <c r="V291" s="87"/>
      <c r="W291" s="87"/>
    </row>
    <row r="292" spans="7:23" ht="30" hidden="1" customHeight="1" x14ac:dyDescent="0.25">
      <c r="G292" s="65"/>
      <c r="H292" s="87">
        <v>287</v>
      </c>
      <c r="I292" s="87"/>
      <c r="J292" s="87"/>
      <c r="K292" s="87"/>
      <c r="L292" s="88"/>
      <c r="M292" s="88"/>
      <c r="N292" s="87"/>
      <c r="O292" s="73"/>
      <c r="P292" s="73"/>
      <c r="Q292" s="87"/>
      <c r="R292" s="87"/>
      <c r="S292" s="87"/>
      <c r="T292" s="87"/>
      <c r="U292" s="87"/>
      <c r="V292" s="87"/>
      <c r="W292" s="87"/>
    </row>
    <row r="293" spans="7:23" ht="30" hidden="1" customHeight="1" x14ac:dyDescent="0.25">
      <c r="G293" s="65"/>
      <c r="H293" s="87">
        <v>288</v>
      </c>
      <c r="I293" s="87"/>
      <c r="J293" s="87"/>
      <c r="K293" s="87"/>
      <c r="L293" s="88"/>
      <c r="M293" s="88"/>
      <c r="N293" s="87"/>
      <c r="O293" s="73"/>
      <c r="P293" s="73"/>
      <c r="Q293" s="87"/>
      <c r="R293" s="87"/>
      <c r="S293" s="87"/>
      <c r="T293" s="87"/>
      <c r="U293" s="87"/>
      <c r="V293" s="87"/>
      <c r="W293" s="87"/>
    </row>
    <row r="294" spans="7:23" ht="30" hidden="1" customHeight="1" x14ac:dyDescent="0.25">
      <c r="G294" s="65"/>
      <c r="H294" s="87">
        <v>289</v>
      </c>
      <c r="I294" s="87"/>
      <c r="J294" s="87"/>
      <c r="K294" s="87"/>
      <c r="L294" s="88"/>
      <c r="M294" s="88"/>
      <c r="N294" s="87"/>
      <c r="O294" s="73"/>
      <c r="P294" s="73"/>
      <c r="Q294" s="87"/>
      <c r="R294" s="87"/>
      <c r="S294" s="87"/>
      <c r="T294" s="87"/>
      <c r="U294" s="87"/>
      <c r="V294" s="87"/>
      <c r="W294" s="87"/>
    </row>
    <row r="295" spans="7:23" ht="30" hidden="1" customHeight="1" x14ac:dyDescent="0.25">
      <c r="G295" s="65"/>
      <c r="H295" s="87">
        <v>290</v>
      </c>
      <c r="I295" s="87"/>
      <c r="J295" s="87"/>
      <c r="K295" s="87"/>
      <c r="L295" s="88"/>
      <c r="M295" s="88"/>
      <c r="N295" s="87"/>
      <c r="O295" s="73"/>
      <c r="P295" s="73"/>
      <c r="Q295" s="87"/>
      <c r="R295" s="87"/>
      <c r="S295" s="87"/>
      <c r="T295" s="87"/>
      <c r="U295" s="87"/>
      <c r="V295" s="87"/>
      <c r="W295" s="87"/>
    </row>
    <row r="296" spans="7:23" ht="30" hidden="1" customHeight="1" x14ac:dyDescent="0.25">
      <c r="G296" s="65"/>
      <c r="H296" s="87">
        <v>291</v>
      </c>
      <c r="I296" s="87"/>
      <c r="J296" s="87"/>
      <c r="K296" s="87"/>
      <c r="L296" s="88"/>
      <c r="M296" s="88"/>
      <c r="N296" s="87"/>
      <c r="O296" s="73"/>
      <c r="P296" s="73"/>
      <c r="Q296" s="87"/>
      <c r="R296" s="87"/>
      <c r="S296" s="87"/>
      <c r="T296" s="87"/>
      <c r="U296" s="87"/>
      <c r="V296" s="87"/>
      <c r="W296" s="87"/>
    </row>
    <row r="297" spans="7:23" ht="30" hidden="1" customHeight="1" x14ac:dyDescent="0.25">
      <c r="G297" s="65"/>
      <c r="H297" s="87">
        <v>292</v>
      </c>
      <c r="I297" s="87"/>
      <c r="J297" s="87"/>
      <c r="K297" s="87"/>
      <c r="L297" s="88"/>
      <c r="M297" s="88"/>
      <c r="N297" s="87"/>
      <c r="O297" s="73"/>
      <c r="P297" s="73"/>
      <c r="Q297" s="87"/>
      <c r="R297" s="87"/>
      <c r="S297" s="87"/>
      <c r="T297" s="87"/>
      <c r="U297" s="87"/>
      <c r="V297" s="87"/>
      <c r="W297" s="87"/>
    </row>
    <row r="298" spans="7:23" ht="30" hidden="1" customHeight="1" x14ac:dyDescent="0.25">
      <c r="G298" s="65"/>
      <c r="H298" s="87">
        <v>293</v>
      </c>
      <c r="I298" s="87"/>
      <c r="J298" s="87"/>
      <c r="K298" s="87"/>
      <c r="L298" s="88"/>
      <c r="M298" s="88"/>
      <c r="N298" s="87"/>
      <c r="O298" s="73"/>
      <c r="P298" s="73"/>
      <c r="Q298" s="87"/>
      <c r="R298" s="87"/>
      <c r="S298" s="87"/>
      <c r="T298" s="87"/>
      <c r="U298" s="87"/>
      <c r="V298" s="87"/>
      <c r="W298" s="87"/>
    </row>
    <row r="299" spans="7:23" ht="30" hidden="1" customHeight="1" x14ac:dyDescent="0.25">
      <c r="G299" s="65"/>
      <c r="H299" s="87">
        <v>294</v>
      </c>
      <c r="I299" s="87"/>
      <c r="J299" s="87"/>
      <c r="K299" s="87"/>
      <c r="L299" s="88"/>
      <c r="M299" s="88"/>
      <c r="N299" s="87"/>
      <c r="O299" s="73"/>
      <c r="P299" s="73"/>
      <c r="Q299" s="87"/>
      <c r="R299" s="87"/>
      <c r="S299" s="87"/>
      <c r="T299" s="87"/>
      <c r="U299" s="87"/>
      <c r="V299" s="87"/>
      <c r="W299" s="87"/>
    </row>
    <row r="300" spans="7:23" ht="30" hidden="1" customHeight="1" x14ac:dyDescent="0.25">
      <c r="G300" s="65"/>
      <c r="H300" s="87">
        <v>295</v>
      </c>
      <c r="I300" s="87"/>
      <c r="J300" s="87"/>
      <c r="K300" s="87"/>
      <c r="L300" s="88"/>
      <c r="M300" s="88"/>
      <c r="N300" s="87"/>
      <c r="O300" s="73"/>
      <c r="P300" s="73"/>
      <c r="Q300" s="87"/>
      <c r="R300" s="87"/>
      <c r="S300" s="87"/>
      <c r="T300" s="87"/>
      <c r="U300" s="87"/>
      <c r="V300" s="87"/>
      <c r="W300" s="87"/>
    </row>
    <row r="301" spans="7:23" ht="30" hidden="1" customHeight="1" x14ac:dyDescent="0.25">
      <c r="G301" s="65"/>
      <c r="H301" s="87">
        <v>296</v>
      </c>
      <c r="I301" s="87"/>
      <c r="J301" s="87"/>
      <c r="K301" s="87"/>
      <c r="L301" s="88"/>
      <c r="M301" s="88"/>
      <c r="N301" s="87"/>
      <c r="O301" s="73"/>
      <c r="P301" s="73"/>
      <c r="Q301" s="87"/>
      <c r="R301" s="87"/>
      <c r="S301" s="87"/>
      <c r="T301" s="87"/>
      <c r="U301" s="87"/>
      <c r="V301" s="87"/>
      <c r="W301" s="87"/>
    </row>
    <row r="302" spans="7:23" ht="30" hidden="1" customHeight="1" x14ac:dyDescent="0.25">
      <c r="G302" s="65"/>
      <c r="H302" s="87">
        <v>297</v>
      </c>
      <c r="I302" s="87"/>
      <c r="J302" s="87"/>
      <c r="K302" s="87"/>
      <c r="L302" s="88"/>
      <c r="M302" s="88"/>
      <c r="N302" s="87"/>
      <c r="O302" s="73"/>
      <c r="P302" s="73"/>
      <c r="Q302" s="87"/>
      <c r="R302" s="87"/>
      <c r="S302" s="87"/>
      <c r="T302" s="87"/>
      <c r="U302" s="87"/>
      <c r="V302" s="87"/>
      <c r="W302" s="87"/>
    </row>
    <row r="303" spans="7:23" ht="30" hidden="1" customHeight="1" x14ac:dyDescent="0.25">
      <c r="G303" s="65"/>
      <c r="H303" s="87">
        <v>298</v>
      </c>
      <c r="I303" s="87"/>
      <c r="J303" s="87"/>
      <c r="K303" s="87"/>
      <c r="L303" s="88"/>
      <c r="M303" s="88"/>
      <c r="N303" s="87"/>
      <c r="O303" s="73"/>
      <c r="P303" s="73"/>
      <c r="Q303" s="87"/>
      <c r="R303" s="87"/>
      <c r="S303" s="87"/>
      <c r="T303" s="87"/>
      <c r="U303" s="87"/>
      <c r="V303" s="87"/>
      <c r="W303" s="87"/>
    </row>
    <row r="304" spans="7:23" ht="30" hidden="1" customHeight="1" x14ac:dyDescent="0.25">
      <c r="G304" s="65"/>
      <c r="H304" s="87">
        <v>299</v>
      </c>
      <c r="I304" s="87"/>
      <c r="J304" s="87"/>
      <c r="K304" s="87"/>
      <c r="L304" s="88"/>
      <c r="M304" s="88"/>
      <c r="N304" s="87"/>
      <c r="O304" s="73"/>
      <c r="P304" s="73"/>
      <c r="Q304" s="87"/>
      <c r="R304" s="87"/>
      <c r="S304" s="87"/>
      <c r="T304" s="87"/>
      <c r="U304" s="87"/>
      <c r="V304" s="87"/>
      <c r="W304" s="87"/>
    </row>
    <row r="305" spans="7:23" ht="30" hidden="1" customHeight="1" x14ac:dyDescent="0.25">
      <c r="G305" s="65"/>
      <c r="H305" s="87">
        <v>300</v>
      </c>
      <c r="I305" s="87"/>
      <c r="J305" s="87"/>
      <c r="K305" s="87"/>
      <c r="L305" s="88"/>
      <c r="M305" s="88"/>
      <c r="N305" s="87"/>
      <c r="O305" s="73"/>
      <c r="P305" s="73"/>
      <c r="Q305" s="87"/>
      <c r="R305" s="87"/>
      <c r="S305" s="87"/>
      <c r="T305" s="87"/>
      <c r="U305" s="87"/>
      <c r="V305" s="87"/>
      <c r="W305" s="87"/>
    </row>
    <row r="306" spans="7:23" ht="30" hidden="1" customHeight="1" x14ac:dyDescent="0.25">
      <c r="G306" s="65"/>
      <c r="H306" s="87">
        <v>301</v>
      </c>
      <c r="I306" s="87"/>
      <c r="J306" s="87"/>
      <c r="K306" s="87"/>
      <c r="L306" s="88"/>
      <c r="M306" s="88"/>
      <c r="N306" s="87"/>
      <c r="O306" s="73"/>
      <c r="P306" s="73"/>
      <c r="Q306" s="87"/>
      <c r="R306" s="87"/>
      <c r="S306" s="87"/>
      <c r="T306" s="87"/>
      <c r="U306" s="87"/>
      <c r="V306" s="87"/>
      <c r="W306" s="87"/>
    </row>
    <row r="307" spans="7:23" ht="30" hidden="1" customHeight="1" x14ac:dyDescent="0.25">
      <c r="G307" s="65"/>
      <c r="H307" s="87">
        <v>302</v>
      </c>
      <c r="I307" s="87"/>
      <c r="J307" s="87"/>
      <c r="K307" s="87"/>
      <c r="L307" s="88"/>
      <c r="M307" s="88"/>
      <c r="N307" s="87"/>
      <c r="O307" s="73"/>
      <c r="P307" s="73"/>
      <c r="Q307" s="87"/>
      <c r="R307" s="87"/>
      <c r="S307" s="87"/>
      <c r="T307" s="87"/>
      <c r="U307" s="87"/>
      <c r="V307" s="87"/>
      <c r="W307" s="87"/>
    </row>
    <row r="308" spans="7:23" ht="30" hidden="1" customHeight="1" x14ac:dyDescent="0.25">
      <c r="G308" s="65"/>
      <c r="H308" s="87">
        <v>303</v>
      </c>
      <c r="I308" s="87"/>
      <c r="J308" s="87"/>
      <c r="K308" s="87"/>
      <c r="L308" s="88"/>
      <c r="M308" s="88"/>
      <c r="N308" s="87"/>
      <c r="O308" s="73"/>
      <c r="P308" s="73"/>
      <c r="Q308" s="87"/>
      <c r="R308" s="87"/>
      <c r="S308" s="87"/>
      <c r="T308" s="87"/>
      <c r="U308" s="87"/>
      <c r="V308" s="87"/>
      <c r="W308" s="87"/>
    </row>
    <row r="309" spans="7:23" ht="30" hidden="1" customHeight="1" x14ac:dyDescent="0.25">
      <c r="G309" s="65"/>
      <c r="H309" s="87">
        <v>304</v>
      </c>
      <c r="I309" s="87"/>
      <c r="J309" s="87"/>
      <c r="K309" s="87"/>
      <c r="L309" s="88"/>
      <c r="M309" s="88"/>
      <c r="N309" s="87"/>
      <c r="O309" s="73"/>
      <c r="P309" s="73"/>
      <c r="Q309" s="87"/>
      <c r="R309" s="87"/>
      <c r="S309" s="87"/>
      <c r="T309" s="87"/>
      <c r="U309" s="87"/>
      <c r="V309" s="87"/>
      <c r="W309" s="87"/>
    </row>
    <row r="310" spans="7:23" ht="30" hidden="1" customHeight="1" x14ac:dyDescent="0.25">
      <c r="G310" s="65"/>
      <c r="H310" s="87">
        <v>305</v>
      </c>
      <c r="I310" s="87"/>
      <c r="J310" s="87"/>
      <c r="K310" s="87"/>
      <c r="L310" s="88"/>
      <c r="M310" s="88"/>
      <c r="N310" s="87"/>
      <c r="O310" s="73"/>
      <c r="P310" s="73"/>
      <c r="Q310" s="87"/>
      <c r="R310" s="87"/>
      <c r="S310" s="87"/>
      <c r="T310" s="87"/>
      <c r="U310" s="87"/>
      <c r="V310" s="87"/>
      <c r="W310" s="87"/>
    </row>
    <row r="311" spans="7:23" ht="30" hidden="1" customHeight="1" x14ac:dyDescent="0.25">
      <c r="G311" s="65"/>
      <c r="H311" s="87">
        <v>306</v>
      </c>
      <c r="I311" s="87"/>
      <c r="J311" s="87"/>
      <c r="K311" s="87"/>
      <c r="L311" s="88"/>
      <c r="M311" s="88"/>
      <c r="N311" s="87"/>
      <c r="O311" s="73"/>
      <c r="P311" s="73"/>
      <c r="Q311" s="87"/>
      <c r="R311" s="87"/>
      <c r="S311" s="87"/>
      <c r="T311" s="87"/>
      <c r="U311" s="87"/>
      <c r="V311" s="87"/>
      <c r="W311" s="87"/>
    </row>
    <row r="312" spans="7:23" ht="30" hidden="1" customHeight="1" x14ac:dyDescent="0.25">
      <c r="G312" s="65"/>
      <c r="H312" s="87">
        <v>307</v>
      </c>
      <c r="I312" s="87"/>
      <c r="J312" s="87"/>
      <c r="K312" s="87"/>
      <c r="L312" s="88"/>
      <c r="M312" s="88"/>
      <c r="N312" s="87"/>
      <c r="O312" s="73"/>
      <c r="P312" s="73"/>
      <c r="Q312" s="87"/>
      <c r="R312" s="87"/>
      <c r="S312" s="87"/>
      <c r="T312" s="87"/>
      <c r="U312" s="87"/>
      <c r="V312" s="87"/>
      <c r="W312" s="87"/>
    </row>
    <row r="313" spans="7:23" ht="30" hidden="1" customHeight="1" x14ac:dyDescent="0.25">
      <c r="G313" s="65"/>
      <c r="H313" s="87">
        <v>308</v>
      </c>
      <c r="I313" s="87"/>
      <c r="J313" s="87"/>
      <c r="K313" s="87"/>
      <c r="L313" s="88"/>
      <c r="M313" s="88"/>
      <c r="N313" s="87"/>
      <c r="O313" s="73"/>
      <c r="P313" s="73"/>
      <c r="Q313" s="87"/>
      <c r="R313" s="87"/>
      <c r="S313" s="87"/>
      <c r="T313" s="87"/>
      <c r="U313" s="87"/>
      <c r="V313" s="87"/>
      <c r="W313" s="87"/>
    </row>
    <row r="314" spans="7:23" ht="30" hidden="1" customHeight="1" x14ac:dyDescent="0.25">
      <c r="G314" s="65"/>
      <c r="H314" s="87">
        <v>309</v>
      </c>
      <c r="I314" s="87"/>
      <c r="J314" s="87"/>
      <c r="K314" s="87"/>
      <c r="L314" s="88"/>
      <c r="M314" s="88"/>
      <c r="N314" s="87"/>
      <c r="O314" s="73"/>
      <c r="P314" s="73"/>
      <c r="Q314" s="87"/>
      <c r="R314" s="87"/>
      <c r="S314" s="87"/>
      <c r="T314" s="87"/>
      <c r="U314" s="87"/>
      <c r="V314" s="87"/>
      <c r="W314" s="87"/>
    </row>
    <row r="315" spans="7:23" ht="30" hidden="1" customHeight="1" x14ac:dyDescent="0.25">
      <c r="G315" s="65"/>
      <c r="H315" s="87">
        <v>310</v>
      </c>
      <c r="I315" s="87"/>
      <c r="J315" s="87"/>
      <c r="K315" s="87"/>
      <c r="L315" s="88"/>
      <c r="M315" s="88"/>
      <c r="N315" s="87"/>
      <c r="O315" s="73"/>
      <c r="P315" s="73"/>
      <c r="Q315" s="87"/>
      <c r="R315" s="87"/>
      <c r="S315" s="87"/>
      <c r="T315" s="87"/>
      <c r="U315" s="87"/>
      <c r="V315" s="87"/>
      <c r="W315" s="87"/>
    </row>
    <row r="316" spans="7:23" ht="30" hidden="1" customHeight="1" x14ac:dyDescent="0.25">
      <c r="G316" s="65"/>
      <c r="H316" s="87">
        <v>311</v>
      </c>
      <c r="I316" s="87"/>
      <c r="J316" s="87"/>
      <c r="K316" s="87"/>
      <c r="L316" s="88"/>
      <c r="M316" s="88"/>
      <c r="N316" s="87"/>
      <c r="O316" s="73"/>
      <c r="P316" s="73"/>
      <c r="Q316" s="87"/>
      <c r="R316" s="87"/>
      <c r="S316" s="87"/>
      <c r="T316" s="87"/>
      <c r="U316" s="87"/>
      <c r="V316" s="87"/>
      <c r="W316" s="87"/>
    </row>
    <row r="317" spans="7:23" ht="30" hidden="1" customHeight="1" x14ac:dyDescent="0.25">
      <c r="G317" s="65"/>
      <c r="H317" s="87">
        <v>312</v>
      </c>
      <c r="I317" s="87"/>
      <c r="J317" s="87"/>
      <c r="K317" s="87"/>
      <c r="L317" s="88"/>
      <c r="M317" s="88"/>
      <c r="N317" s="87"/>
      <c r="O317" s="73"/>
      <c r="P317" s="73"/>
      <c r="Q317" s="87"/>
      <c r="R317" s="87"/>
      <c r="S317" s="87"/>
      <c r="T317" s="87"/>
      <c r="U317" s="87"/>
      <c r="V317" s="87"/>
      <c r="W317" s="87"/>
    </row>
    <row r="318" spans="7:23" ht="30" hidden="1" customHeight="1" x14ac:dyDescent="0.25">
      <c r="G318" s="65"/>
      <c r="H318" s="87">
        <v>313</v>
      </c>
      <c r="I318" s="87"/>
      <c r="J318" s="87"/>
      <c r="K318" s="87"/>
      <c r="L318" s="88"/>
      <c r="M318" s="88"/>
      <c r="N318" s="87"/>
      <c r="O318" s="73"/>
      <c r="P318" s="73"/>
      <c r="Q318" s="87"/>
      <c r="R318" s="87"/>
      <c r="S318" s="87"/>
      <c r="T318" s="87"/>
      <c r="U318" s="87"/>
      <c r="V318" s="87"/>
      <c r="W318" s="87"/>
    </row>
    <row r="319" spans="7:23" ht="30" hidden="1" customHeight="1" x14ac:dyDescent="0.25">
      <c r="G319" s="65"/>
      <c r="H319" s="87">
        <v>314</v>
      </c>
      <c r="I319" s="87"/>
      <c r="J319" s="87"/>
      <c r="K319" s="87"/>
      <c r="L319" s="88"/>
      <c r="M319" s="88"/>
      <c r="N319" s="87"/>
      <c r="O319" s="73"/>
      <c r="P319" s="73"/>
      <c r="Q319" s="87"/>
      <c r="R319" s="87"/>
      <c r="S319" s="87"/>
      <c r="T319" s="87"/>
      <c r="U319" s="87"/>
      <c r="V319" s="87"/>
      <c r="W319" s="87"/>
    </row>
    <row r="320" spans="7:23" ht="30" hidden="1" customHeight="1" x14ac:dyDescent="0.25">
      <c r="G320" s="65"/>
      <c r="H320" s="87">
        <v>315</v>
      </c>
      <c r="I320" s="87"/>
      <c r="J320" s="87"/>
      <c r="K320" s="87"/>
      <c r="L320" s="88"/>
      <c r="M320" s="88"/>
      <c r="N320" s="87"/>
      <c r="O320" s="73"/>
      <c r="P320" s="73"/>
      <c r="Q320" s="87"/>
      <c r="R320" s="87"/>
      <c r="S320" s="87"/>
      <c r="T320" s="87"/>
      <c r="U320" s="87"/>
      <c r="V320" s="87"/>
      <c r="W320" s="87"/>
    </row>
    <row r="321" spans="7:23" ht="30" hidden="1" customHeight="1" x14ac:dyDescent="0.25">
      <c r="G321" s="65"/>
      <c r="H321" s="87">
        <v>316</v>
      </c>
      <c r="I321" s="87"/>
      <c r="J321" s="87"/>
      <c r="K321" s="87"/>
      <c r="L321" s="88"/>
      <c r="M321" s="88"/>
      <c r="N321" s="87"/>
      <c r="O321" s="73"/>
      <c r="P321" s="73"/>
      <c r="Q321" s="87"/>
      <c r="R321" s="87"/>
      <c r="S321" s="87"/>
      <c r="T321" s="87"/>
      <c r="U321" s="87"/>
      <c r="V321" s="87"/>
      <c r="W321" s="87"/>
    </row>
    <row r="322" spans="7:23" ht="30" hidden="1" customHeight="1" x14ac:dyDescent="0.25">
      <c r="G322" s="65"/>
      <c r="H322" s="87">
        <v>317</v>
      </c>
      <c r="I322" s="87"/>
      <c r="J322" s="87"/>
      <c r="K322" s="87"/>
      <c r="L322" s="88"/>
      <c r="M322" s="88"/>
      <c r="N322" s="87"/>
      <c r="O322" s="73"/>
      <c r="P322" s="73"/>
      <c r="Q322" s="87"/>
      <c r="R322" s="87"/>
      <c r="S322" s="87"/>
      <c r="T322" s="87"/>
      <c r="U322" s="87"/>
      <c r="V322" s="87"/>
      <c r="W322" s="87"/>
    </row>
    <row r="323" spans="7:23" ht="30" hidden="1" customHeight="1" x14ac:dyDescent="0.25">
      <c r="G323" s="65"/>
      <c r="H323" s="87">
        <v>318</v>
      </c>
      <c r="I323" s="87"/>
      <c r="J323" s="87"/>
      <c r="K323" s="87"/>
      <c r="L323" s="88"/>
      <c r="M323" s="88"/>
      <c r="N323" s="87"/>
      <c r="O323" s="73"/>
      <c r="P323" s="73"/>
      <c r="Q323" s="87"/>
      <c r="R323" s="87"/>
      <c r="S323" s="87"/>
      <c r="T323" s="87"/>
      <c r="U323" s="87"/>
      <c r="V323" s="87"/>
      <c r="W323" s="87"/>
    </row>
    <row r="324" spans="7:23" ht="30" hidden="1" customHeight="1" x14ac:dyDescent="0.25">
      <c r="G324" s="65"/>
      <c r="H324" s="87">
        <v>319</v>
      </c>
      <c r="I324" s="87"/>
      <c r="J324" s="87"/>
      <c r="K324" s="87"/>
      <c r="L324" s="88"/>
      <c r="M324" s="88"/>
      <c r="N324" s="87"/>
      <c r="O324" s="73"/>
      <c r="P324" s="73"/>
      <c r="Q324" s="87"/>
      <c r="R324" s="87"/>
      <c r="S324" s="87"/>
      <c r="T324" s="87"/>
      <c r="U324" s="87"/>
      <c r="V324" s="87"/>
      <c r="W324" s="87"/>
    </row>
    <row r="325" spans="7:23" ht="30" hidden="1" customHeight="1" x14ac:dyDescent="0.25">
      <c r="G325" s="65"/>
      <c r="H325" s="87">
        <v>320</v>
      </c>
      <c r="I325" s="87"/>
      <c r="J325" s="87"/>
      <c r="K325" s="87"/>
      <c r="L325" s="88"/>
      <c r="M325" s="88"/>
      <c r="N325" s="87"/>
      <c r="O325" s="73"/>
      <c r="P325" s="73"/>
      <c r="Q325" s="87"/>
      <c r="R325" s="87"/>
      <c r="S325" s="87"/>
      <c r="T325" s="87"/>
      <c r="U325" s="87"/>
      <c r="V325" s="87"/>
      <c r="W325" s="87"/>
    </row>
    <row r="326" spans="7:23" ht="30" hidden="1" customHeight="1" x14ac:dyDescent="0.25">
      <c r="G326" s="65"/>
      <c r="H326" s="87">
        <v>321</v>
      </c>
      <c r="I326" s="87"/>
      <c r="J326" s="87"/>
      <c r="K326" s="87"/>
      <c r="L326" s="88"/>
      <c r="M326" s="88"/>
      <c r="N326" s="87"/>
      <c r="O326" s="73"/>
      <c r="P326" s="73"/>
      <c r="Q326" s="87"/>
      <c r="R326" s="87"/>
      <c r="S326" s="87"/>
      <c r="T326" s="87"/>
      <c r="U326" s="87"/>
      <c r="V326" s="87"/>
      <c r="W326" s="87"/>
    </row>
    <row r="327" spans="7:23" ht="30" hidden="1" customHeight="1" x14ac:dyDescent="0.25">
      <c r="G327" s="65"/>
      <c r="H327" s="87">
        <v>322</v>
      </c>
      <c r="I327" s="87"/>
      <c r="J327" s="87"/>
      <c r="K327" s="87"/>
      <c r="L327" s="88"/>
      <c r="M327" s="88"/>
      <c r="N327" s="87"/>
      <c r="O327" s="73"/>
      <c r="P327" s="73"/>
      <c r="Q327" s="87"/>
      <c r="R327" s="87"/>
      <c r="S327" s="87"/>
      <c r="T327" s="87"/>
      <c r="U327" s="87"/>
      <c r="V327" s="87"/>
      <c r="W327" s="87"/>
    </row>
    <row r="328" spans="7:23" ht="30" hidden="1" customHeight="1" x14ac:dyDescent="0.25">
      <c r="G328" s="65"/>
      <c r="H328" s="87">
        <v>323</v>
      </c>
      <c r="I328" s="87"/>
      <c r="J328" s="87"/>
      <c r="K328" s="87"/>
      <c r="L328" s="88"/>
      <c r="M328" s="88"/>
      <c r="N328" s="87"/>
      <c r="O328" s="73"/>
      <c r="P328" s="73"/>
      <c r="Q328" s="87"/>
      <c r="R328" s="87"/>
      <c r="S328" s="87"/>
      <c r="T328" s="87"/>
      <c r="U328" s="87"/>
      <c r="V328" s="87"/>
      <c r="W328" s="87"/>
    </row>
    <row r="329" spans="7:23" ht="30" hidden="1" customHeight="1" x14ac:dyDescent="0.25">
      <c r="G329" s="65"/>
      <c r="H329" s="87">
        <v>324</v>
      </c>
      <c r="I329" s="87"/>
      <c r="J329" s="87"/>
      <c r="K329" s="87"/>
      <c r="L329" s="88"/>
      <c r="M329" s="88"/>
      <c r="N329" s="87"/>
      <c r="O329" s="73"/>
      <c r="P329" s="73"/>
      <c r="Q329" s="87"/>
      <c r="R329" s="87"/>
      <c r="S329" s="87"/>
      <c r="T329" s="87"/>
      <c r="U329" s="87"/>
      <c r="V329" s="87"/>
      <c r="W329" s="87"/>
    </row>
    <row r="330" spans="7:23" ht="30" hidden="1" customHeight="1" x14ac:dyDescent="0.25">
      <c r="G330" s="65"/>
      <c r="H330" s="87">
        <v>325</v>
      </c>
      <c r="I330" s="87"/>
      <c r="J330" s="87"/>
      <c r="K330" s="87"/>
      <c r="L330" s="88"/>
      <c r="M330" s="88"/>
      <c r="N330" s="87"/>
      <c r="O330" s="73"/>
      <c r="P330" s="73"/>
      <c r="Q330" s="87"/>
      <c r="R330" s="87"/>
      <c r="S330" s="87"/>
      <c r="T330" s="87"/>
      <c r="U330" s="87"/>
      <c r="V330" s="87"/>
      <c r="W330" s="87"/>
    </row>
    <row r="331" spans="7:23" ht="30" hidden="1" customHeight="1" x14ac:dyDescent="0.25">
      <c r="G331" s="65"/>
      <c r="H331" s="87">
        <v>326</v>
      </c>
      <c r="I331" s="87"/>
      <c r="J331" s="87"/>
      <c r="K331" s="87"/>
      <c r="L331" s="88"/>
      <c r="M331" s="88"/>
      <c r="N331" s="87"/>
      <c r="O331" s="73"/>
      <c r="P331" s="73"/>
      <c r="Q331" s="87"/>
      <c r="R331" s="87"/>
      <c r="S331" s="87"/>
      <c r="T331" s="87"/>
      <c r="U331" s="87"/>
      <c r="V331" s="87"/>
      <c r="W331" s="87"/>
    </row>
    <row r="332" spans="7:23" ht="30" hidden="1" customHeight="1" x14ac:dyDescent="0.25">
      <c r="G332" s="65"/>
      <c r="H332" s="87">
        <v>327</v>
      </c>
      <c r="I332" s="87"/>
      <c r="J332" s="87"/>
      <c r="K332" s="87"/>
      <c r="L332" s="88"/>
      <c r="M332" s="88"/>
      <c r="N332" s="87"/>
      <c r="O332" s="73"/>
      <c r="P332" s="73"/>
      <c r="Q332" s="87"/>
      <c r="R332" s="87"/>
      <c r="S332" s="87"/>
      <c r="T332" s="87"/>
      <c r="U332" s="87"/>
      <c r="V332" s="87"/>
      <c r="W332" s="87"/>
    </row>
    <row r="333" spans="7:23" ht="30" hidden="1" customHeight="1" x14ac:dyDescent="0.25">
      <c r="G333" s="65"/>
      <c r="H333" s="87">
        <v>328</v>
      </c>
      <c r="I333" s="87"/>
      <c r="J333" s="87"/>
      <c r="K333" s="87"/>
      <c r="L333" s="88"/>
      <c r="M333" s="88"/>
      <c r="N333" s="87"/>
      <c r="O333" s="73"/>
      <c r="P333" s="73"/>
      <c r="Q333" s="87"/>
      <c r="R333" s="87"/>
      <c r="S333" s="87"/>
      <c r="T333" s="87"/>
      <c r="U333" s="87"/>
      <c r="V333" s="87"/>
      <c r="W333" s="87"/>
    </row>
    <row r="334" spans="7:23" ht="30" hidden="1" customHeight="1" x14ac:dyDescent="0.25">
      <c r="G334" s="65"/>
      <c r="H334" s="87">
        <v>329</v>
      </c>
      <c r="I334" s="87"/>
      <c r="J334" s="87"/>
      <c r="K334" s="87"/>
      <c r="L334" s="88"/>
      <c r="M334" s="88"/>
      <c r="N334" s="87"/>
      <c r="O334" s="73"/>
      <c r="P334" s="73"/>
      <c r="Q334" s="87"/>
      <c r="R334" s="87"/>
      <c r="S334" s="87"/>
      <c r="T334" s="87"/>
      <c r="U334" s="87"/>
      <c r="V334" s="87"/>
      <c r="W334" s="87"/>
    </row>
    <row r="335" spans="7:23" ht="30" hidden="1" customHeight="1" x14ac:dyDescent="0.25">
      <c r="G335" s="65"/>
      <c r="H335" s="87">
        <v>330</v>
      </c>
      <c r="I335" s="87"/>
      <c r="J335" s="87"/>
      <c r="K335" s="87"/>
      <c r="L335" s="88"/>
      <c r="M335" s="88"/>
      <c r="N335" s="87"/>
      <c r="O335" s="73"/>
      <c r="P335" s="73"/>
      <c r="Q335" s="87"/>
      <c r="R335" s="87"/>
      <c r="S335" s="87"/>
      <c r="T335" s="87"/>
      <c r="U335" s="87"/>
      <c r="V335" s="87"/>
      <c r="W335" s="87"/>
    </row>
    <row r="336" spans="7:23" ht="30" hidden="1" customHeight="1" x14ac:dyDescent="0.25">
      <c r="G336" s="65"/>
      <c r="H336" s="87">
        <v>331</v>
      </c>
      <c r="I336" s="87"/>
      <c r="J336" s="87"/>
      <c r="K336" s="87"/>
      <c r="L336" s="88"/>
      <c r="M336" s="88"/>
      <c r="N336" s="87"/>
      <c r="O336" s="73"/>
      <c r="P336" s="73"/>
      <c r="Q336" s="87"/>
      <c r="R336" s="87"/>
      <c r="S336" s="87"/>
      <c r="T336" s="87"/>
      <c r="U336" s="87"/>
      <c r="V336" s="87"/>
      <c r="W336" s="87"/>
    </row>
    <row r="337" spans="7:23" ht="30" hidden="1" customHeight="1" x14ac:dyDescent="0.25">
      <c r="G337" s="65"/>
      <c r="H337" s="87">
        <v>332</v>
      </c>
      <c r="I337" s="87"/>
      <c r="J337" s="87"/>
      <c r="K337" s="87"/>
      <c r="L337" s="88"/>
      <c r="M337" s="88"/>
      <c r="N337" s="87"/>
      <c r="O337" s="73"/>
      <c r="P337" s="73"/>
      <c r="Q337" s="87"/>
      <c r="R337" s="87"/>
      <c r="S337" s="87"/>
      <c r="T337" s="87"/>
      <c r="U337" s="87"/>
      <c r="V337" s="87"/>
      <c r="W337" s="87"/>
    </row>
    <row r="338" spans="7:23" ht="30" hidden="1" customHeight="1" x14ac:dyDescent="0.25">
      <c r="G338" s="65"/>
      <c r="H338" s="87">
        <v>333</v>
      </c>
      <c r="I338" s="87"/>
      <c r="J338" s="87"/>
      <c r="K338" s="87"/>
      <c r="L338" s="88"/>
      <c r="M338" s="88"/>
      <c r="N338" s="87"/>
      <c r="O338" s="73"/>
      <c r="P338" s="73"/>
      <c r="Q338" s="87"/>
      <c r="R338" s="87"/>
      <c r="S338" s="87"/>
      <c r="T338" s="87"/>
      <c r="U338" s="87"/>
      <c r="V338" s="87"/>
      <c r="W338" s="87"/>
    </row>
    <row r="339" spans="7:23" ht="30" hidden="1" customHeight="1" x14ac:dyDescent="0.25">
      <c r="G339" s="65"/>
      <c r="H339" s="87">
        <v>334</v>
      </c>
      <c r="I339" s="87"/>
      <c r="J339" s="87"/>
      <c r="K339" s="87"/>
      <c r="L339" s="88"/>
      <c r="M339" s="88"/>
      <c r="N339" s="87"/>
      <c r="O339" s="73"/>
      <c r="P339" s="73"/>
      <c r="Q339" s="87"/>
      <c r="R339" s="87"/>
      <c r="S339" s="87"/>
      <c r="T339" s="87"/>
      <c r="U339" s="87"/>
      <c r="V339" s="87"/>
      <c r="W339" s="87"/>
    </row>
    <row r="340" spans="7:23" ht="30" hidden="1" customHeight="1" x14ac:dyDescent="0.25">
      <c r="G340" s="65"/>
      <c r="H340" s="87">
        <v>335</v>
      </c>
      <c r="I340" s="87"/>
      <c r="J340" s="87"/>
      <c r="K340" s="87"/>
      <c r="L340" s="88"/>
      <c r="M340" s="88"/>
      <c r="N340" s="87"/>
      <c r="O340" s="73"/>
      <c r="P340" s="73"/>
      <c r="Q340" s="87"/>
      <c r="R340" s="87"/>
      <c r="S340" s="87"/>
      <c r="T340" s="87"/>
      <c r="U340" s="87"/>
      <c r="V340" s="87"/>
      <c r="W340" s="87"/>
    </row>
    <row r="341" spans="7:23" ht="30" hidden="1" customHeight="1" x14ac:dyDescent="0.25">
      <c r="G341" s="65"/>
      <c r="H341" s="87">
        <v>336</v>
      </c>
      <c r="I341" s="87"/>
      <c r="J341" s="87"/>
      <c r="K341" s="87"/>
      <c r="L341" s="88"/>
      <c r="M341" s="88"/>
      <c r="N341" s="87"/>
      <c r="O341" s="73"/>
      <c r="P341" s="73"/>
      <c r="Q341" s="87"/>
      <c r="R341" s="87"/>
      <c r="S341" s="87"/>
      <c r="T341" s="87"/>
      <c r="U341" s="87"/>
      <c r="V341" s="87"/>
      <c r="W341" s="87"/>
    </row>
    <row r="342" spans="7:23" ht="30" hidden="1" customHeight="1" x14ac:dyDescent="0.25">
      <c r="G342" s="65"/>
      <c r="H342" s="87">
        <v>337</v>
      </c>
      <c r="I342" s="87"/>
      <c r="J342" s="87"/>
      <c r="K342" s="87"/>
      <c r="L342" s="88"/>
      <c r="M342" s="88"/>
      <c r="N342" s="87"/>
      <c r="O342" s="73"/>
      <c r="P342" s="73"/>
      <c r="Q342" s="87"/>
      <c r="R342" s="87"/>
      <c r="S342" s="87"/>
      <c r="T342" s="87"/>
      <c r="U342" s="87"/>
      <c r="V342" s="87"/>
      <c r="W342" s="87"/>
    </row>
    <row r="343" spans="7:23" ht="30" hidden="1" customHeight="1" x14ac:dyDescent="0.25">
      <c r="G343" s="65"/>
      <c r="H343" s="87">
        <v>338</v>
      </c>
      <c r="I343" s="87"/>
      <c r="J343" s="87"/>
      <c r="K343" s="87"/>
      <c r="L343" s="88"/>
      <c r="M343" s="88"/>
      <c r="N343" s="87"/>
      <c r="O343" s="73"/>
      <c r="P343" s="73"/>
      <c r="Q343" s="87"/>
      <c r="R343" s="87"/>
      <c r="S343" s="87"/>
      <c r="T343" s="87"/>
      <c r="U343" s="87"/>
      <c r="V343" s="87"/>
      <c r="W343" s="87"/>
    </row>
    <row r="344" spans="7:23" ht="30" hidden="1" customHeight="1" x14ac:dyDescent="0.25">
      <c r="G344" s="65"/>
      <c r="H344" s="87">
        <v>339</v>
      </c>
      <c r="I344" s="87"/>
      <c r="J344" s="87"/>
      <c r="K344" s="87"/>
      <c r="L344" s="88"/>
      <c r="M344" s="88"/>
      <c r="N344" s="87"/>
      <c r="O344" s="73"/>
      <c r="P344" s="73"/>
      <c r="Q344" s="87"/>
      <c r="R344" s="87"/>
      <c r="S344" s="87"/>
      <c r="T344" s="87"/>
      <c r="U344" s="87"/>
      <c r="V344" s="87"/>
      <c r="W344" s="87"/>
    </row>
    <row r="345" spans="7:23" ht="30" hidden="1" customHeight="1" x14ac:dyDescent="0.25">
      <c r="G345" s="65"/>
      <c r="H345" s="87">
        <v>340</v>
      </c>
      <c r="I345" s="87"/>
      <c r="J345" s="87"/>
      <c r="K345" s="87"/>
      <c r="L345" s="88"/>
      <c r="M345" s="88"/>
      <c r="N345" s="87"/>
      <c r="O345" s="73"/>
      <c r="P345" s="73"/>
      <c r="Q345" s="87"/>
      <c r="R345" s="87"/>
      <c r="S345" s="87"/>
      <c r="T345" s="87"/>
      <c r="U345" s="87"/>
      <c r="V345" s="87"/>
      <c r="W345" s="87"/>
    </row>
    <row r="346" spans="7:23" ht="30" hidden="1" customHeight="1" x14ac:dyDescent="0.25">
      <c r="G346" s="65"/>
      <c r="H346" s="87">
        <v>341</v>
      </c>
      <c r="I346" s="87"/>
      <c r="J346" s="87"/>
      <c r="K346" s="87"/>
      <c r="L346" s="88"/>
      <c r="M346" s="88"/>
      <c r="N346" s="87"/>
      <c r="O346" s="73"/>
      <c r="P346" s="73"/>
      <c r="Q346" s="87"/>
      <c r="R346" s="87"/>
      <c r="S346" s="87"/>
      <c r="T346" s="87"/>
      <c r="U346" s="87"/>
      <c r="V346" s="87"/>
      <c r="W346" s="87"/>
    </row>
    <row r="347" spans="7:23" ht="30" hidden="1" customHeight="1" x14ac:dyDescent="0.25">
      <c r="G347" s="65"/>
      <c r="H347" s="87">
        <v>342</v>
      </c>
      <c r="I347" s="87"/>
      <c r="J347" s="87"/>
      <c r="K347" s="87"/>
      <c r="L347" s="88"/>
      <c r="M347" s="88"/>
      <c r="N347" s="87"/>
      <c r="O347" s="73"/>
      <c r="P347" s="73"/>
      <c r="Q347" s="87"/>
      <c r="R347" s="87"/>
      <c r="S347" s="87"/>
      <c r="T347" s="87"/>
      <c r="U347" s="87"/>
      <c r="V347" s="87"/>
      <c r="W347" s="87"/>
    </row>
    <row r="348" spans="7:23" ht="30" hidden="1" customHeight="1" x14ac:dyDescent="0.25">
      <c r="G348" s="65"/>
      <c r="H348" s="87">
        <v>343</v>
      </c>
      <c r="I348" s="87"/>
      <c r="J348" s="87"/>
      <c r="K348" s="87"/>
      <c r="L348" s="88"/>
      <c r="M348" s="88"/>
      <c r="N348" s="87"/>
      <c r="O348" s="73"/>
      <c r="P348" s="73"/>
      <c r="Q348" s="87"/>
      <c r="R348" s="87"/>
      <c r="S348" s="87"/>
      <c r="T348" s="87"/>
      <c r="U348" s="87"/>
      <c r="V348" s="87"/>
      <c r="W348" s="87"/>
    </row>
    <row r="349" spans="7:23" ht="30" hidden="1" customHeight="1" x14ac:dyDescent="0.25">
      <c r="G349" s="65"/>
      <c r="H349" s="87">
        <v>344</v>
      </c>
      <c r="I349" s="87"/>
      <c r="J349" s="87"/>
      <c r="K349" s="87"/>
      <c r="L349" s="88"/>
      <c r="M349" s="88"/>
      <c r="N349" s="87"/>
      <c r="O349" s="73"/>
      <c r="P349" s="73"/>
      <c r="Q349" s="87"/>
      <c r="R349" s="87"/>
      <c r="S349" s="87"/>
      <c r="T349" s="87"/>
      <c r="U349" s="87"/>
      <c r="V349" s="87"/>
      <c r="W349" s="87"/>
    </row>
    <row r="350" spans="7:23" ht="30" hidden="1" customHeight="1" x14ac:dyDescent="0.25">
      <c r="G350" s="65"/>
      <c r="H350" s="87">
        <v>345</v>
      </c>
      <c r="I350" s="87"/>
      <c r="J350" s="87"/>
      <c r="K350" s="87"/>
      <c r="L350" s="88"/>
      <c r="M350" s="88"/>
      <c r="N350" s="87"/>
      <c r="O350" s="73"/>
      <c r="P350" s="73"/>
      <c r="Q350" s="87"/>
      <c r="R350" s="87"/>
      <c r="S350" s="87"/>
      <c r="T350" s="87"/>
      <c r="U350" s="87"/>
      <c r="V350" s="87"/>
      <c r="W350" s="87"/>
    </row>
    <row r="351" spans="7:23" ht="30" hidden="1" customHeight="1" x14ac:dyDescent="0.25">
      <c r="G351" s="65"/>
      <c r="H351" s="87">
        <v>346</v>
      </c>
      <c r="I351" s="87"/>
      <c r="J351" s="87"/>
      <c r="K351" s="87"/>
      <c r="L351" s="88"/>
      <c r="M351" s="88"/>
      <c r="N351" s="87"/>
      <c r="O351" s="73"/>
      <c r="P351" s="73"/>
      <c r="Q351" s="87"/>
      <c r="R351" s="87"/>
      <c r="S351" s="87"/>
      <c r="T351" s="87"/>
      <c r="U351" s="87"/>
      <c r="V351" s="87"/>
      <c r="W351" s="87"/>
    </row>
    <row r="352" spans="7:23" ht="30" hidden="1" customHeight="1" x14ac:dyDescent="0.25">
      <c r="G352" s="65"/>
      <c r="H352" s="87">
        <v>347</v>
      </c>
      <c r="I352" s="87"/>
      <c r="J352" s="87"/>
      <c r="K352" s="87"/>
      <c r="L352" s="88"/>
      <c r="M352" s="88"/>
      <c r="N352" s="87"/>
      <c r="O352" s="73"/>
      <c r="P352" s="73"/>
      <c r="Q352" s="87"/>
      <c r="R352" s="87"/>
      <c r="S352" s="87"/>
      <c r="T352" s="87"/>
      <c r="U352" s="87"/>
      <c r="V352" s="87"/>
      <c r="W352" s="87"/>
    </row>
    <row r="353" spans="7:23" ht="30" hidden="1" customHeight="1" x14ac:dyDescent="0.25">
      <c r="G353" s="65"/>
      <c r="H353" s="87">
        <v>348</v>
      </c>
      <c r="I353" s="87"/>
      <c r="J353" s="87"/>
      <c r="K353" s="87"/>
      <c r="L353" s="88"/>
      <c r="M353" s="88"/>
      <c r="N353" s="87"/>
      <c r="O353" s="73"/>
      <c r="P353" s="73"/>
      <c r="Q353" s="87"/>
      <c r="R353" s="87"/>
      <c r="S353" s="87"/>
      <c r="T353" s="87"/>
      <c r="U353" s="87"/>
      <c r="V353" s="87"/>
      <c r="W353" s="87"/>
    </row>
    <row r="354" spans="7:23" ht="30" hidden="1" customHeight="1" x14ac:dyDescent="0.25">
      <c r="G354" s="65"/>
      <c r="H354" s="87">
        <v>349</v>
      </c>
      <c r="I354" s="87"/>
      <c r="J354" s="87"/>
      <c r="K354" s="87"/>
      <c r="L354" s="88"/>
      <c r="M354" s="88"/>
      <c r="N354" s="87"/>
      <c r="O354" s="73"/>
      <c r="P354" s="73"/>
      <c r="Q354" s="87"/>
      <c r="R354" s="87"/>
      <c r="S354" s="87"/>
      <c r="T354" s="87"/>
      <c r="U354" s="87"/>
      <c r="V354" s="87"/>
      <c r="W354" s="87"/>
    </row>
    <row r="355" spans="7:23" ht="30" hidden="1" customHeight="1" x14ac:dyDescent="0.25">
      <c r="G355" s="65"/>
      <c r="H355" s="87">
        <v>350</v>
      </c>
      <c r="I355" s="87"/>
      <c r="J355" s="87"/>
      <c r="K355" s="87"/>
      <c r="L355" s="88"/>
      <c r="M355" s="88"/>
      <c r="N355" s="87"/>
      <c r="O355" s="73"/>
      <c r="P355" s="73"/>
      <c r="Q355" s="87"/>
      <c r="R355" s="87"/>
      <c r="S355" s="87"/>
      <c r="T355" s="87"/>
      <c r="U355" s="87"/>
      <c r="V355" s="87"/>
      <c r="W355" s="87"/>
    </row>
    <row r="356" spans="7:23" ht="30" hidden="1" customHeight="1" x14ac:dyDescent="0.25">
      <c r="G356" s="65"/>
      <c r="H356" s="87">
        <v>351</v>
      </c>
      <c r="I356" s="87"/>
      <c r="J356" s="87"/>
      <c r="K356" s="87"/>
      <c r="L356" s="88"/>
      <c r="M356" s="88"/>
      <c r="N356" s="87"/>
      <c r="O356" s="73"/>
      <c r="P356" s="73"/>
      <c r="Q356" s="87"/>
      <c r="R356" s="87"/>
      <c r="S356" s="87"/>
      <c r="T356" s="87"/>
      <c r="U356" s="87"/>
      <c r="V356" s="87"/>
      <c r="W356" s="87"/>
    </row>
    <row r="357" spans="7:23" ht="30" hidden="1" customHeight="1" x14ac:dyDescent="0.25">
      <c r="G357" s="65"/>
      <c r="H357" s="87">
        <v>352</v>
      </c>
      <c r="I357" s="87"/>
      <c r="J357" s="87"/>
      <c r="K357" s="87"/>
      <c r="L357" s="88"/>
      <c r="M357" s="88"/>
      <c r="N357" s="87"/>
      <c r="O357" s="73"/>
      <c r="P357" s="73"/>
      <c r="Q357" s="87"/>
      <c r="R357" s="87"/>
      <c r="S357" s="87"/>
      <c r="T357" s="87"/>
      <c r="U357" s="87"/>
      <c r="V357" s="87"/>
      <c r="W357" s="87"/>
    </row>
    <row r="358" spans="7:23" ht="30" hidden="1" customHeight="1" x14ac:dyDescent="0.25">
      <c r="G358" s="65"/>
      <c r="H358" s="87">
        <v>353</v>
      </c>
      <c r="I358" s="87"/>
      <c r="J358" s="87"/>
      <c r="K358" s="87"/>
      <c r="L358" s="88"/>
      <c r="M358" s="88"/>
      <c r="N358" s="87"/>
      <c r="O358" s="73"/>
      <c r="P358" s="73"/>
      <c r="Q358" s="87"/>
      <c r="R358" s="87"/>
      <c r="S358" s="87"/>
      <c r="T358" s="87"/>
      <c r="U358" s="87"/>
      <c r="V358" s="87"/>
      <c r="W358" s="87"/>
    </row>
    <row r="359" spans="7:23" ht="30" hidden="1" customHeight="1" x14ac:dyDescent="0.25">
      <c r="G359" s="65"/>
      <c r="H359" s="87">
        <v>354</v>
      </c>
      <c r="I359" s="87"/>
      <c r="J359" s="87"/>
      <c r="K359" s="87"/>
      <c r="L359" s="88"/>
      <c r="M359" s="88"/>
      <c r="N359" s="87"/>
      <c r="O359" s="73"/>
      <c r="P359" s="73"/>
      <c r="Q359" s="87"/>
      <c r="R359" s="87"/>
      <c r="S359" s="87"/>
      <c r="T359" s="87"/>
      <c r="U359" s="87"/>
      <c r="V359" s="87"/>
      <c r="W359" s="87"/>
    </row>
    <row r="360" spans="7:23" ht="30" hidden="1" customHeight="1" x14ac:dyDescent="0.25">
      <c r="G360" s="65"/>
      <c r="H360" s="87">
        <v>355</v>
      </c>
      <c r="I360" s="87"/>
      <c r="J360" s="87"/>
      <c r="K360" s="87"/>
      <c r="L360" s="88"/>
      <c r="M360" s="88"/>
      <c r="N360" s="87"/>
      <c r="O360" s="73"/>
      <c r="P360" s="73"/>
      <c r="Q360" s="87"/>
      <c r="R360" s="87"/>
      <c r="S360" s="87"/>
      <c r="T360" s="87"/>
      <c r="U360" s="87"/>
      <c r="V360" s="87"/>
      <c r="W360" s="87"/>
    </row>
    <row r="361" spans="7:23" ht="30" hidden="1" customHeight="1" x14ac:dyDescent="0.25">
      <c r="G361" s="65"/>
      <c r="H361" s="87">
        <v>356</v>
      </c>
      <c r="I361" s="87"/>
      <c r="J361" s="87"/>
      <c r="K361" s="87"/>
      <c r="L361" s="88"/>
      <c r="M361" s="88"/>
      <c r="N361" s="87"/>
      <c r="O361" s="73"/>
      <c r="P361" s="73"/>
      <c r="Q361" s="87"/>
      <c r="R361" s="87"/>
      <c r="S361" s="87"/>
      <c r="T361" s="87"/>
      <c r="U361" s="87"/>
      <c r="V361" s="87"/>
      <c r="W361" s="87"/>
    </row>
    <row r="362" spans="7:23" ht="30" hidden="1" customHeight="1" x14ac:dyDescent="0.25">
      <c r="G362" s="65"/>
      <c r="H362" s="87">
        <v>357</v>
      </c>
      <c r="I362" s="87"/>
      <c r="J362" s="87"/>
      <c r="K362" s="87"/>
      <c r="L362" s="88"/>
      <c r="M362" s="88"/>
      <c r="N362" s="87"/>
      <c r="O362" s="73"/>
      <c r="P362" s="73"/>
      <c r="Q362" s="87"/>
      <c r="R362" s="87"/>
      <c r="S362" s="87"/>
      <c r="T362" s="87"/>
      <c r="U362" s="87"/>
      <c r="V362" s="87"/>
      <c r="W362" s="87"/>
    </row>
    <row r="363" spans="7:23" ht="30" hidden="1" customHeight="1" x14ac:dyDescent="0.25">
      <c r="G363" s="65"/>
      <c r="H363" s="87">
        <v>358</v>
      </c>
      <c r="I363" s="87"/>
      <c r="J363" s="87"/>
      <c r="K363" s="87"/>
      <c r="L363" s="88"/>
      <c r="M363" s="88"/>
      <c r="N363" s="87"/>
      <c r="O363" s="73"/>
      <c r="P363" s="73"/>
      <c r="Q363" s="87"/>
      <c r="R363" s="87"/>
      <c r="S363" s="87"/>
      <c r="T363" s="87"/>
      <c r="U363" s="87"/>
      <c r="V363" s="87"/>
      <c r="W363" s="87"/>
    </row>
    <row r="364" spans="7:23" ht="30" hidden="1" customHeight="1" x14ac:dyDescent="0.25">
      <c r="G364" s="65"/>
      <c r="H364" s="87">
        <v>359</v>
      </c>
      <c r="I364" s="87"/>
      <c r="J364" s="87"/>
      <c r="K364" s="87"/>
      <c r="L364" s="88"/>
      <c r="M364" s="88"/>
      <c r="N364" s="87"/>
      <c r="O364" s="73"/>
      <c r="P364" s="73"/>
      <c r="Q364" s="87"/>
      <c r="R364" s="87"/>
      <c r="S364" s="87"/>
      <c r="T364" s="87"/>
      <c r="U364" s="87"/>
      <c r="V364" s="87"/>
      <c r="W364" s="87"/>
    </row>
    <row r="365" spans="7:23" ht="30" hidden="1" customHeight="1" x14ac:dyDescent="0.25">
      <c r="G365" s="65"/>
      <c r="H365" s="87">
        <v>360</v>
      </c>
      <c r="I365" s="87"/>
      <c r="J365" s="87"/>
      <c r="K365" s="87"/>
      <c r="L365" s="88"/>
      <c r="M365" s="88"/>
      <c r="N365" s="87"/>
      <c r="O365" s="73"/>
      <c r="P365" s="73"/>
      <c r="Q365" s="87"/>
      <c r="R365" s="87"/>
      <c r="S365" s="87"/>
      <c r="T365" s="87"/>
      <c r="U365" s="87"/>
      <c r="V365" s="87"/>
      <c r="W365" s="87"/>
    </row>
    <row r="366" spans="7:23" ht="30" hidden="1" customHeight="1" x14ac:dyDescent="0.25">
      <c r="G366" s="65"/>
      <c r="H366" s="87">
        <v>361</v>
      </c>
      <c r="I366" s="87"/>
      <c r="J366" s="87"/>
      <c r="K366" s="87"/>
      <c r="L366" s="88"/>
      <c r="M366" s="88"/>
      <c r="N366" s="87"/>
      <c r="O366" s="73"/>
      <c r="P366" s="73"/>
      <c r="Q366" s="87"/>
      <c r="R366" s="87"/>
      <c r="S366" s="87"/>
      <c r="T366" s="87"/>
      <c r="U366" s="87"/>
      <c r="V366" s="87"/>
      <c r="W366" s="87"/>
    </row>
    <row r="367" spans="7:23" ht="30" hidden="1" customHeight="1" x14ac:dyDescent="0.25">
      <c r="G367" s="65"/>
      <c r="H367" s="87">
        <v>362</v>
      </c>
      <c r="I367" s="87"/>
      <c r="J367" s="87"/>
      <c r="K367" s="87"/>
      <c r="L367" s="88"/>
      <c r="M367" s="88"/>
      <c r="N367" s="87"/>
      <c r="O367" s="73"/>
      <c r="P367" s="73"/>
      <c r="Q367" s="87"/>
      <c r="R367" s="87"/>
      <c r="S367" s="87"/>
      <c r="T367" s="87"/>
      <c r="U367" s="87"/>
      <c r="V367" s="87"/>
      <c r="W367" s="87"/>
    </row>
    <row r="368" spans="7:23" ht="30" hidden="1" customHeight="1" x14ac:dyDescent="0.25">
      <c r="G368" s="65"/>
      <c r="H368" s="87">
        <v>363</v>
      </c>
      <c r="I368" s="87"/>
      <c r="J368" s="87"/>
      <c r="K368" s="87"/>
      <c r="L368" s="88"/>
      <c r="M368" s="88"/>
      <c r="N368" s="87"/>
      <c r="O368" s="73"/>
      <c r="P368" s="73"/>
      <c r="Q368" s="87"/>
      <c r="R368" s="87"/>
      <c r="S368" s="87"/>
      <c r="T368" s="87"/>
      <c r="U368" s="87"/>
      <c r="V368" s="87"/>
      <c r="W368" s="87"/>
    </row>
    <row r="369" spans="7:23" ht="30" hidden="1" customHeight="1" x14ac:dyDescent="0.25">
      <c r="G369" s="65"/>
      <c r="H369" s="87">
        <v>364</v>
      </c>
      <c r="I369" s="87"/>
      <c r="J369" s="87"/>
      <c r="K369" s="87"/>
      <c r="L369" s="88"/>
      <c r="M369" s="88"/>
      <c r="N369" s="87"/>
      <c r="O369" s="73"/>
      <c r="P369" s="73"/>
      <c r="Q369" s="87"/>
      <c r="R369" s="87"/>
      <c r="S369" s="87"/>
      <c r="T369" s="87"/>
      <c r="U369" s="87"/>
      <c r="V369" s="87"/>
      <c r="W369" s="87"/>
    </row>
    <row r="370" spans="7:23" ht="30" hidden="1" customHeight="1" x14ac:dyDescent="0.25">
      <c r="G370" s="65"/>
      <c r="H370" s="87">
        <v>365</v>
      </c>
      <c r="I370" s="87"/>
      <c r="J370" s="87"/>
      <c r="K370" s="87"/>
      <c r="L370" s="88"/>
      <c r="M370" s="88"/>
      <c r="N370" s="87"/>
      <c r="O370" s="73"/>
      <c r="P370" s="73"/>
      <c r="Q370" s="87"/>
      <c r="R370" s="87"/>
      <c r="S370" s="87"/>
      <c r="T370" s="87"/>
      <c r="U370" s="87"/>
      <c r="V370" s="87"/>
      <c r="W370" s="87"/>
    </row>
    <row r="371" spans="7:23" ht="30" hidden="1" customHeight="1" x14ac:dyDescent="0.25">
      <c r="G371" s="65"/>
      <c r="H371" s="87">
        <v>366</v>
      </c>
      <c r="I371" s="87"/>
      <c r="J371" s="87"/>
      <c r="K371" s="87"/>
      <c r="L371" s="88"/>
      <c r="M371" s="88"/>
      <c r="N371" s="87"/>
      <c r="O371" s="73"/>
      <c r="P371" s="73"/>
      <c r="Q371" s="87"/>
      <c r="R371" s="87"/>
      <c r="S371" s="87"/>
      <c r="T371" s="87"/>
      <c r="U371" s="87"/>
      <c r="V371" s="87"/>
      <c r="W371" s="87"/>
    </row>
    <row r="372" spans="7:23" ht="30" hidden="1" customHeight="1" x14ac:dyDescent="0.25">
      <c r="G372" s="65"/>
      <c r="H372" s="87">
        <v>367</v>
      </c>
      <c r="I372" s="87"/>
      <c r="J372" s="87"/>
      <c r="K372" s="87"/>
      <c r="L372" s="88"/>
      <c r="M372" s="88"/>
      <c r="N372" s="87"/>
      <c r="O372" s="73"/>
      <c r="P372" s="73"/>
      <c r="Q372" s="87"/>
      <c r="R372" s="87"/>
      <c r="S372" s="87"/>
      <c r="T372" s="87"/>
      <c r="U372" s="87"/>
      <c r="V372" s="87"/>
      <c r="W372" s="87"/>
    </row>
    <row r="373" spans="7:23" ht="30" hidden="1" customHeight="1" x14ac:dyDescent="0.25">
      <c r="G373" s="65"/>
      <c r="H373" s="87">
        <v>368</v>
      </c>
      <c r="I373" s="87"/>
      <c r="J373" s="87"/>
      <c r="K373" s="87"/>
      <c r="L373" s="88"/>
      <c r="M373" s="88"/>
      <c r="N373" s="87"/>
      <c r="O373" s="73"/>
      <c r="P373" s="73"/>
      <c r="Q373" s="87"/>
      <c r="R373" s="87"/>
      <c r="S373" s="87"/>
      <c r="T373" s="87"/>
      <c r="U373" s="87"/>
      <c r="V373" s="87"/>
      <c r="W373" s="87"/>
    </row>
    <row r="374" spans="7:23" ht="30" hidden="1" customHeight="1" x14ac:dyDescent="0.25">
      <c r="G374" s="65"/>
      <c r="H374" s="87">
        <v>369</v>
      </c>
      <c r="I374" s="87"/>
      <c r="J374" s="87"/>
      <c r="K374" s="87"/>
      <c r="L374" s="88"/>
      <c r="M374" s="88"/>
      <c r="N374" s="87"/>
      <c r="O374" s="73"/>
      <c r="P374" s="73"/>
      <c r="Q374" s="87"/>
      <c r="R374" s="87"/>
      <c r="S374" s="87"/>
      <c r="T374" s="87"/>
      <c r="U374" s="87"/>
      <c r="V374" s="87"/>
      <c r="W374" s="87"/>
    </row>
    <row r="375" spans="7:23" ht="30" hidden="1" customHeight="1" x14ac:dyDescent="0.25">
      <c r="G375" s="65"/>
      <c r="H375" s="87">
        <v>370</v>
      </c>
      <c r="I375" s="87"/>
      <c r="J375" s="87"/>
      <c r="K375" s="87"/>
      <c r="L375" s="88"/>
      <c r="M375" s="88"/>
      <c r="N375" s="87"/>
      <c r="O375" s="73"/>
      <c r="P375" s="73"/>
      <c r="Q375" s="87"/>
      <c r="R375" s="87"/>
      <c r="S375" s="87"/>
      <c r="T375" s="87"/>
      <c r="U375" s="87"/>
      <c r="V375" s="87"/>
      <c r="W375" s="87"/>
    </row>
    <row r="376" spans="7:23" ht="30" hidden="1" customHeight="1" x14ac:dyDescent="0.25">
      <c r="G376" s="65"/>
      <c r="H376" s="87">
        <v>371</v>
      </c>
      <c r="I376" s="87"/>
      <c r="J376" s="87"/>
      <c r="K376" s="87"/>
      <c r="L376" s="88"/>
      <c r="M376" s="88"/>
      <c r="N376" s="87"/>
      <c r="O376" s="73"/>
      <c r="P376" s="73"/>
      <c r="Q376" s="87"/>
      <c r="R376" s="87"/>
      <c r="S376" s="87"/>
      <c r="T376" s="87"/>
      <c r="U376" s="87"/>
      <c r="V376" s="87"/>
      <c r="W376" s="87"/>
    </row>
    <row r="377" spans="7:23" ht="30" hidden="1" customHeight="1" x14ac:dyDescent="0.25">
      <c r="G377" s="65"/>
      <c r="H377" s="87">
        <v>372</v>
      </c>
      <c r="I377" s="87"/>
      <c r="J377" s="87"/>
      <c r="K377" s="87"/>
      <c r="L377" s="88"/>
      <c r="M377" s="88"/>
      <c r="N377" s="87"/>
      <c r="O377" s="73"/>
      <c r="P377" s="73"/>
      <c r="Q377" s="87"/>
      <c r="R377" s="87"/>
      <c r="S377" s="87"/>
      <c r="T377" s="87"/>
      <c r="U377" s="87"/>
      <c r="V377" s="87"/>
      <c r="W377" s="87"/>
    </row>
    <row r="378" spans="7:23" ht="30" hidden="1" customHeight="1" x14ac:dyDescent="0.25">
      <c r="G378" s="65"/>
      <c r="H378" s="87">
        <v>373</v>
      </c>
      <c r="I378" s="87"/>
      <c r="J378" s="87"/>
      <c r="K378" s="87"/>
      <c r="L378" s="88"/>
      <c r="M378" s="88"/>
      <c r="N378" s="87"/>
      <c r="O378" s="73"/>
      <c r="P378" s="73"/>
      <c r="Q378" s="87"/>
      <c r="R378" s="87"/>
      <c r="S378" s="87"/>
      <c r="T378" s="87"/>
      <c r="U378" s="87"/>
      <c r="V378" s="87"/>
      <c r="W378" s="87"/>
    </row>
    <row r="379" spans="7:23" ht="30" hidden="1" customHeight="1" x14ac:dyDescent="0.25">
      <c r="G379" s="65"/>
      <c r="H379" s="87">
        <v>374</v>
      </c>
      <c r="I379" s="87"/>
      <c r="J379" s="87"/>
      <c r="K379" s="87"/>
      <c r="L379" s="88"/>
      <c r="M379" s="88"/>
      <c r="N379" s="87"/>
      <c r="O379" s="73"/>
      <c r="P379" s="73"/>
      <c r="Q379" s="87"/>
      <c r="R379" s="87"/>
      <c r="S379" s="87"/>
      <c r="T379" s="87"/>
      <c r="U379" s="87"/>
      <c r="V379" s="87"/>
      <c r="W379" s="87"/>
    </row>
    <row r="380" spans="7:23" ht="30" hidden="1" customHeight="1" x14ac:dyDescent="0.25">
      <c r="G380" s="65"/>
      <c r="H380" s="87">
        <v>375</v>
      </c>
      <c r="I380" s="87"/>
      <c r="J380" s="87"/>
      <c r="K380" s="87"/>
      <c r="L380" s="88"/>
      <c r="M380" s="88"/>
      <c r="N380" s="87"/>
      <c r="O380" s="73"/>
      <c r="P380" s="73"/>
      <c r="Q380" s="87"/>
      <c r="R380" s="87"/>
      <c r="S380" s="87"/>
      <c r="T380" s="87"/>
      <c r="U380" s="87"/>
      <c r="V380" s="87"/>
      <c r="W380" s="87"/>
    </row>
    <row r="381" spans="7:23" ht="30" hidden="1" customHeight="1" x14ac:dyDescent="0.25">
      <c r="G381" s="65"/>
      <c r="H381" s="87">
        <v>376</v>
      </c>
      <c r="I381" s="87"/>
      <c r="J381" s="87"/>
      <c r="K381" s="87"/>
      <c r="L381" s="88"/>
      <c r="M381" s="88"/>
      <c r="N381" s="87"/>
      <c r="O381" s="73"/>
      <c r="P381" s="73"/>
      <c r="Q381" s="87"/>
      <c r="R381" s="87"/>
      <c r="S381" s="87"/>
      <c r="T381" s="87"/>
      <c r="U381" s="87"/>
      <c r="V381" s="87"/>
      <c r="W381" s="87"/>
    </row>
    <row r="382" spans="7:23" ht="30" hidden="1" customHeight="1" x14ac:dyDescent="0.25">
      <c r="G382" s="65"/>
      <c r="H382" s="87">
        <v>377</v>
      </c>
      <c r="I382" s="87"/>
      <c r="J382" s="87"/>
      <c r="K382" s="87"/>
      <c r="L382" s="88"/>
      <c r="M382" s="88"/>
      <c r="N382" s="87"/>
      <c r="O382" s="73"/>
      <c r="P382" s="73"/>
      <c r="Q382" s="87"/>
      <c r="R382" s="87"/>
      <c r="S382" s="87"/>
      <c r="T382" s="87"/>
      <c r="U382" s="87"/>
      <c r="V382" s="87"/>
      <c r="W382" s="87"/>
    </row>
    <row r="383" spans="7:23" ht="30" hidden="1" customHeight="1" x14ac:dyDescent="0.25">
      <c r="G383" s="65"/>
      <c r="H383" s="87">
        <v>378</v>
      </c>
      <c r="I383" s="87"/>
      <c r="J383" s="87"/>
      <c r="K383" s="87"/>
      <c r="L383" s="88"/>
      <c r="M383" s="88"/>
      <c r="N383" s="87"/>
      <c r="O383" s="73"/>
      <c r="P383" s="73"/>
      <c r="Q383" s="87"/>
      <c r="R383" s="87"/>
      <c r="S383" s="87"/>
      <c r="T383" s="87"/>
      <c r="U383" s="87"/>
      <c r="V383" s="87"/>
      <c r="W383" s="87"/>
    </row>
    <row r="384" spans="7:23" ht="30" hidden="1" customHeight="1" x14ac:dyDescent="0.25">
      <c r="G384" s="65"/>
      <c r="H384" s="87">
        <v>379</v>
      </c>
      <c r="I384" s="87"/>
      <c r="J384" s="87"/>
      <c r="K384" s="87"/>
      <c r="L384" s="88"/>
      <c r="M384" s="88"/>
      <c r="N384" s="87"/>
      <c r="O384" s="73"/>
      <c r="P384" s="73"/>
      <c r="Q384" s="87"/>
      <c r="R384" s="87"/>
      <c r="S384" s="87"/>
      <c r="T384" s="87"/>
      <c r="U384" s="87"/>
      <c r="V384" s="87"/>
      <c r="W384" s="87"/>
    </row>
    <row r="385" spans="7:23" ht="30" hidden="1" customHeight="1" x14ac:dyDescent="0.25">
      <c r="G385" s="65"/>
      <c r="H385" s="87">
        <v>380</v>
      </c>
      <c r="I385" s="87"/>
      <c r="J385" s="87"/>
      <c r="K385" s="87"/>
      <c r="L385" s="88"/>
      <c r="M385" s="88"/>
      <c r="N385" s="87"/>
      <c r="O385" s="73"/>
      <c r="P385" s="73"/>
      <c r="Q385" s="87"/>
      <c r="R385" s="87"/>
      <c r="S385" s="87"/>
      <c r="T385" s="87"/>
      <c r="U385" s="87"/>
      <c r="V385" s="87"/>
      <c r="W385" s="87"/>
    </row>
    <row r="386" spans="7:23" ht="30" hidden="1" customHeight="1" x14ac:dyDescent="0.25">
      <c r="G386" s="65"/>
      <c r="H386" s="87">
        <v>381</v>
      </c>
      <c r="I386" s="87"/>
      <c r="J386" s="87"/>
      <c r="K386" s="87"/>
      <c r="L386" s="88"/>
      <c r="M386" s="88"/>
      <c r="N386" s="87"/>
      <c r="O386" s="73"/>
      <c r="P386" s="73"/>
      <c r="Q386" s="87"/>
      <c r="R386" s="87"/>
      <c r="S386" s="87"/>
      <c r="T386" s="87"/>
      <c r="U386" s="87"/>
      <c r="V386" s="87"/>
      <c r="W386" s="87"/>
    </row>
    <row r="387" spans="7:23" ht="30" hidden="1" customHeight="1" x14ac:dyDescent="0.25">
      <c r="G387" s="65"/>
      <c r="H387" s="87">
        <v>382</v>
      </c>
      <c r="I387" s="87"/>
      <c r="J387" s="87"/>
      <c r="K387" s="87"/>
      <c r="L387" s="88"/>
      <c r="M387" s="88"/>
      <c r="N387" s="87"/>
      <c r="O387" s="73"/>
      <c r="P387" s="73"/>
      <c r="Q387" s="87"/>
      <c r="R387" s="87"/>
      <c r="S387" s="87"/>
      <c r="T387" s="87"/>
      <c r="U387" s="87"/>
      <c r="V387" s="87"/>
      <c r="W387" s="87"/>
    </row>
    <row r="388" spans="7:23" ht="30" hidden="1" customHeight="1" x14ac:dyDescent="0.25">
      <c r="G388" s="65"/>
      <c r="H388" s="87">
        <v>383</v>
      </c>
      <c r="I388" s="87"/>
      <c r="J388" s="87"/>
      <c r="K388" s="87"/>
      <c r="L388" s="88"/>
      <c r="M388" s="88"/>
      <c r="N388" s="87"/>
      <c r="O388" s="73"/>
      <c r="P388" s="73"/>
      <c r="Q388" s="87"/>
      <c r="R388" s="87"/>
      <c r="S388" s="87"/>
      <c r="T388" s="87"/>
      <c r="U388" s="87"/>
      <c r="V388" s="87"/>
      <c r="W388" s="87"/>
    </row>
    <row r="389" spans="7:23" ht="30" hidden="1" customHeight="1" x14ac:dyDescent="0.25">
      <c r="G389" s="65"/>
      <c r="H389" s="87">
        <v>384</v>
      </c>
      <c r="I389" s="87"/>
      <c r="J389" s="87"/>
      <c r="K389" s="87"/>
      <c r="L389" s="88"/>
      <c r="M389" s="88"/>
      <c r="N389" s="87"/>
      <c r="O389" s="73"/>
      <c r="P389" s="73"/>
      <c r="Q389" s="87"/>
      <c r="R389" s="87"/>
      <c r="S389" s="87"/>
      <c r="T389" s="87"/>
      <c r="U389" s="87"/>
      <c r="V389" s="87"/>
      <c r="W389" s="87"/>
    </row>
    <row r="390" spans="7:23" ht="30" hidden="1" customHeight="1" x14ac:dyDescent="0.25">
      <c r="G390" s="65"/>
      <c r="H390" s="87">
        <v>385</v>
      </c>
      <c r="I390" s="87"/>
      <c r="J390" s="87"/>
      <c r="K390" s="87"/>
      <c r="L390" s="88"/>
      <c r="M390" s="88"/>
      <c r="N390" s="87"/>
      <c r="O390" s="73"/>
      <c r="P390" s="73"/>
      <c r="Q390" s="87"/>
      <c r="R390" s="87"/>
      <c r="S390" s="87"/>
      <c r="T390" s="87"/>
      <c r="U390" s="87"/>
      <c r="V390" s="87"/>
      <c r="W390" s="87"/>
    </row>
    <row r="391" spans="7:23" ht="30" hidden="1" customHeight="1" x14ac:dyDescent="0.25">
      <c r="G391" s="65"/>
      <c r="H391" s="87">
        <v>386</v>
      </c>
      <c r="I391" s="87"/>
      <c r="J391" s="87"/>
      <c r="K391" s="87"/>
      <c r="L391" s="88"/>
      <c r="M391" s="88"/>
      <c r="N391" s="87"/>
      <c r="O391" s="73"/>
      <c r="P391" s="73"/>
      <c r="Q391" s="87"/>
      <c r="R391" s="87"/>
      <c r="S391" s="87"/>
      <c r="T391" s="87"/>
      <c r="U391" s="87"/>
      <c r="V391" s="87"/>
      <c r="W391" s="87"/>
    </row>
    <row r="392" spans="7:23" ht="30" hidden="1" customHeight="1" x14ac:dyDescent="0.25">
      <c r="G392" s="65"/>
      <c r="H392" s="87">
        <v>387</v>
      </c>
      <c r="I392" s="87"/>
      <c r="J392" s="87"/>
      <c r="K392" s="87"/>
      <c r="L392" s="88"/>
      <c r="M392" s="88"/>
      <c r="N392" s="87"/>
      <c r="O392" s="73"/>
      <c r="P392" s="73"/>
      <c r="Q392" s="87"/>
      <c r="R392" s="87"/>
      <c r="S392" s="87"/>
      <c r="T392" s="87"/>
      <c r="U392" s="87"/>
      <c r="V392" s="87"/>
      <c r="W392" s="87"/>
    </row>
    <row r="393" spans="7:23" ht="30" hidden="1" customHeight="1" x14ac:dyDescent="0.25">
      <c r="G393" s="65"/>
      <c r="H393" s="87">
        <v>388</v>
      </c>
      <c r="I393" s="87"/>
      <c r="J393" s="87"/>
      <c r="K393" s="87"/>
      <c r="L393" s="88"/>
      <c r="M393" s="88"/>
      <c r="N393" s="87"/>
      <c r="O393" s="73"/>
      <c r="P393" s="73"/>
      <c r="Q393" s="87"/>
      <c r="R393" s="87"/>
      <c r="S393" s="87"/>
      <c r="T393" s="87"/>
      <c r="U393" s="87"/>
      <c r="V393" s="87"/>
      <c r="W393" s="87"/>
    </row>
    <row r="394" spans="7:23" ht="30" hidden="1" customHeight="1" x14ac:dyDescent="0.25">
      <c r="G394" s="65"/>
      <c r="H394" s="87">
        <v>389</v>
      </c>
      <c r="I394" s="87"/>
      <c r="J394" s="87"/>
      <c r="K394" s="87"/>
      <c r="L394" s="88"/>
      <c r="M394" s="88"/>
      <c r="N394" s="87"/>
      <c r="O394" s="73"/>
      <c r="P394" s="73"/>
      <c r="Q394" s="87"/>
      <c r="R394" s="87"/>
      <c r="S394" s="87"/>
      <c r="T394" s="87"/>
      <c r="U394" s="87"/>
      <c r="V394" s="87"/>
      <c r="W394" s="87"/>
    </row>
    <row r="395" spans="7:23" ht="30" hidden="1" customHeight="1" x14ac:dyDescent="0.25">
      <c r="G395" s="65"/>
      <c r="H395" s="87">
        <v>390</v>
      </c>
      <c r="I395" s="87"/>
      <c r="J395" s="87"/>
      <c r="K395" s="87"/>
      <c r="L395" s="88"/>
      <c r="M395" s="88"/>
      <c r="N395" s="87"/>
      <c r="O395" s="73"/>
      <c r="P395" s="73"/>
      <c r="Q395" s="87"/>
      <c r="R395" s="87"/>
      <c r="S395" s="87"/>
      <c r="T395" s="87"/>
      <c r="U395" s="87"/>
      <c r="V395" s="87"/>
      <c r="W395" s="87"/>
    </row>
    <row r="396" spans="7:23" ht="30" hidden="1" customHeight="1" x14ac:dyDescent="0.25">
      <c r="G396" s="65"/>
      <c r="H396" s="87">
        <v>391</v>
      </c>
      <c r="I396" s="87"/>
      <c r="J396" s="87"/>
      <c r="K396" s="87"/>
      <c r="L396" s="88"/>
      <c r="M396" s="88"/>
      <c r="N396" s="87"/>
      <c r="O396" s="73"/>
      <c r="P396" s="73"/>
      <c r="Q396" s="87"/>
      <c r="R396" s="87"/>
      <c r="S396" s="87"/>
      <c r="T396" s="87"/>
      <c r="U396" s="87"/>
      <c r="V396" s="87"/>
      <c r="W396" s="87"/>
    </row>
    <row r="397" spans="7:23" ht="30" hidden="1" customHeight="1" x14ac:dyDescent="0.25">
      <c r="G397" s="65"/>
      <c r="H397" s="87">
        <v>392</v>
      </c>
      <c r="I397" s="87"/>
      <c r="J397" s="87"/>
      <c r="K397" s="87"/>
      <c r="L397" s="88"/>
      <c r="M397" s="88"/>
      <c r="N397" s="87"/>
      <c r="O397" s="73"/>
      <c r="P397" s="73"/>
      <c r="Q397" s="87"/>
      <c r="R397" s="87"/>
      <c r="S397" s="87"/>
      <c r="T397" s="87"/>
      <c r="U397" s="87"/>
      <c r="V397" s="87"/>
      <c r="W397" s="87"/>
    </row>
    <row r="398" spans="7:23" ht="30" hidden="1" customHeight="1" x14ac:dyDescent="0.25">
      <c r="G398" s="65"/>
      <c r="H398" s="87">
        <v>393</v>
      </c>
      <c r="I398" s="87"/>
      <c r="J398" s="87"/>
      <c r="K398" s="87"/>
      <c r="L398" s="88"/>
      <c r="M398" s="88"/>
      <c r="N398" s="87"/>
      <c r="O398" s="73"/>
      <c r="P398" s="73"/>
      <c r="Q398" s="87"/>
      <c r="R398" s="87"/>
      <c r="S398" s="87"/>
      <c r="T398" s="87"/>
      <c r="U398" s="87"/>
      <c r="V398" s="87"/>
      <c r="W398" s="87"/>
    </row>
    <row r="399" spans="7:23" ht="30" hidden="1" customHeight="1" x14ac:dyDescent="0.25">
      <c r="G399" s="65"/>
      <c r="H399" s="87">
        <v>394</v>
      </c>
      <c r="I399" s="87"/>
      <c r="J399" s="87"/>
      <c r="K399" s="87"/>
      <c r="L399" s="88"/>
      <c r="M399" s="88"/>
      <c r="N399" s="87"/>
      <c r="O399" s="73"/>
      <c r="P399" s="73"/>
      <c r="Q399" s="87"/>
      <c r="R399" s="87"/>
      <c r="S399" s="87"/>
      <c r="T399" s="87"/>
      <c r="U399" s="87"/>
      <c r="V399" s="87"/>
      <c r="W399" s="87"/>
    </row>
    <row r="400" spans="7:23" ht="30" hidden="1" customHeight="1" x14ac:dyDescent="0.25">
      <c r="G400" s="65"/>
      <c r="H400" s="87">
        <v>395</v>
      </c>
      <c r="I400" s="87"/>
      <c r="J400" s="87"/>
      <c r="K400" s="87"/>
      <c r="L400" s="88"/>
      <c r="M400" s="88"/>
      <c r="N400" s="87"/>
      <c r="O400" s="73"/>
      <c r="P400" s="73"/>
      <c r="Q400" s="87"/>
      <c r="R400" s="87"/>
      <c r="S400" s="87"/>
      <c r="T400" s="87"/>
      <c r="U400" s="87"/>
      <c r="V400" s="87"/>
      <c r="W400" s="87"/>
    </row>
    <row r="401" spans="7:23" ht="30" hidden="1" customHeight="1" x14ac:dyDescent="0.25">
      <c r="G401" s="65"/>
      <c r="H401" s="87">
        <v>396</v>
      </c>
      <c r="I401" s="87"/>
      <c r="J401" s="87"/>
      <c r="K401" s="87"/>
      <c r="L401" s="88"/>
      <c r="M401" s="88"/>
      <c r="N401" s="87"/>
      <c r="O401" s="73"/>
      <c r="P401" s="73"/>
      <c r="Q401" s="87"/>
      <c r="R401" s="87"/>
      <c r="S401" s="87"/>
      <c r="T401" s="87"/>
      <c r="U401" s="87"/>
      <c r="V401" s="87"/>
      <c r="W401" s="87"/>
    </row>
    <row r="402" spans="7:23" ht="30" hidden="1" customHeight="1" x14ac:dyDescent="0.25">
      <c r="G402" s="65"/>
      <c r="H402" s="87">
        <v>397</v>
      </c>
      <c r="I402" s="87"/>
      <c r="J402" s="87"/>
      <c r="K402" s="87"/>
      <c r="L402" s="88"/>
      <c r="M402" s="88"/>
      <c r="N402" s="87"/>
      <c r="O402" s="73"/>
      <c r="P402" s="73"/>
      <c r="Q402" s="87"/>
      <c r="R402" s="87"/>
      <c r="S402" s="87"/>
      <c r="T402" s="87"/>
      <c r="U402" s="87"/>
      <c r="V402" s="87"/>
      <c r="W402" s="87"/>
    </row>
    <row r="403" spans="7:23" ht="30" hidden="1" customHeight="1" x14ac:dyDescent="0.25">
      <c r="G403" s="65"/>
      <c r="H403" s="87">
        <v>398</v>
      </c>
      <c r="I403" s="87"/>
      <c r="J403" s="87"/>
      <c r="K403" s="87"/>
      <c r="L403" s="88"/>
      <c r="M403" s="88"/>
      <c r="N403" s="87"/>
      <c r="O403" s="73"/>
      <c r="P403" s="73"/>
      <c r="Q403" s="87"/>
      <c r="R403" s="87"/>
      <c r="S403" s="87"/>
      <c r="T403" s="87"/>
      <c r="U403" s="87"/>
      <c r="V403" s="87"/>
      <c r="W403" s="87"/>
    </row>
    <row r="404" spans="7:23" ht="30" hidden="1" customHeight="1" x14ac:dyDescent="0.25">
      <c r="G404" s="65"/>
      <c r="H404" s="87">
        <v>399</v>
      </c>
      <c r="I404" s="87"/>
      <c r="J404" s="87"/>
      <c r="K404" s="87"/>
      <c r="L404" s="88"/>
      <c r="M404" s="88"/>
      <c r="N404" s="87"/>
      <c r="O404" s="73"/>
      <c r="P404" s="73"/>
      <c r="Q404" s="87"/>
      <c r="R404" s="87"/>
      <c r="S404" s="87"/>
      <c r="T404" s="87"/>
      <c r="U404" s="87"/>
      <c r="V404" s="87"/>
      <c r="W404" s="87"/>
    </row>
    <row r="405" spans="7:23" ht="30" hidden="1" customHeight="1" x14ac:dyDescent="0.25">
      <c r="G405" s="65"/>
      <c r="H405" s="87">
        <v>400</v>
      </c>
      <c r="I405" s="87"/>
      <c r="J405" s="87"/>
      <c r="K405" s="87"/>
      <c r="L405" s="88"/>
      <c r="M405" s="88"/>
      <c r="N405" s="87"/>
      <c r="O405" s="73"/>
      <c r="P405" s="73"/>
      <c r="Q405" s="87"/>
      <c r="R405" s="87"/>
      <c r="S405" s="87"/>
      <c r="T405" s="87"/>
      <c r="U405" s="87"/>
      <c r="V405" s="87"/>
      <c r="W405" s="87"/>
    </row>
    <row r="406" spans="7:23" ht="30" hidden="1" customHeight="1" x14ac:dyDescent="0.25">
      <c r="G406" s="65"/>
      <c r="H406" s="87">
        <v>401</v>
      </c>
      <c r="I406" s="87"/>
      <c r="J406" s="87"/>
      <c r="K406" s="87"/>
      <c r="L406" s="88"/>
      <c r="M406" s="88"/>
      <c r="N406" s="87"/>
      <c r="O406" s="73"/>
      <c r="P406" s="73"/>
      <c r="Q406" s="87"/>
      <c r="R406" s="87"/>
      <c r="S406" s="87"/>
      <c r="T406" s="87"/>
      <c r="U406" s="87"/>
      <c r="V406" s="87"/>
      <c r="W406" s="87"/>
    </row>
    <row r="407" spans="7:23" ht="30" hidden="1" customHeight="1" x14ac:dyDescent="0.25">
      <c r="G407" s="65"/>
      <c r="H407" s="87">
        <v>402</v>
      </c>
      <c r="I407" s="87"/>
      <c r="J407" s="87"/>
      <c r="K407" s="87"/>
      <c r="L407" s="88"/>
      <c r="M407" s="88"/>
      <c r="N407" s="87"/>
      <c r="O407" s="73"/>
      <c r="P407" s="73"/>
      <c r="Q407" s="87"/>
      <c r="R407" s="87"/>
      <c r="S407" s="87"/>
      <c r="T407" s="87"/>
      <c r="U407" s="87"/>
      <c r="V407" s="87"/>
      <c r="W407" s="87"/>
    </row>
    <row r="408" spans="7:23" ht="30" hidden="1" customHeight="1" x14ac:dyDescent="0.25">
      <c r="G408" s="65"/>
      <c r="H408" s="87">
        <v>403</v>
      </c>
      <c r="I408" s="87"/>
      <c r="J408" s="87"/>
      <c r="K408" s="87"/>
      <c r="L408" s="88"/>
      <c r="M408" s="88"/>
      <c r="N408" s="87"/>
      <c r="O408" s="73"/>
      <c r="P408" s="73"/>
      <c r="Q408" s="87"/>
      <c r="R408" s="87"/>
      <c r="S408" s="87"/>
      <c r="T408" s="87"/>
      <c r="U408" s="87"/>
      <c r="V408" s="87"/>
      <c r="W408" s="87"/>
    </row>
    <row r="409" spans="7:23" ht="30" hidden="1" customHeight="1" x14ac:dyDescent="0.25">
      <c r="G409" s="65"/>
      <c r="H409" s="87">
        <v>404</v>
      </c>
      <c r="I409" s="87"/>
      <c r="J409" s="87"/>
      <c r="K409" s="87"/>
      <c r="L409" s="88"/>
      <c r="M409" s="88"/>
      <c r="N409" s="87"/>
      <c r="O409" s="73"/>
      <c r="P409" s="73"/>
      <c r="Q409" s="87"/>
      <c r="R409" s="87"/>
      <c r="S409" s="87"/>
      <c r="T409" s="87"/>
      <c r="U409" s="87"/>
      <c r="V409" s="87"/>
      <c r="W409" s="87"/>
    </row>
    <row r="410" spans="7:23" ht="30" hidden="1" customHeight="1" x14ac:dyDescent="0.25">
      <c r="G410" s="65"/>
      <c r="H410" s="87">
        <v>405</v>
      </c>
      <c r="I410" s="87"/>
      <c r="J410" s="87"/>
      <c r="K410" s="87"/>
      <c r="L410" s="88"/>
      <c r="M410" s="88"/>
      <c r="N410" s="87"/>
      <c r="O410" s="73"/>
      <c r="P410" s="73"/>
      <c r="Q410" s="87"/>
      <c r="R410" s="87"/>
      <c r="S410" s="87"/>
      <c r="T410" s="87"/>
      <c r="U410" s="87"/>
      <c r="V410" s="87"/>
      <c r="W410" s="87"/>
    </row>
    <row r="411" spans="7:23" ht="30" hidden="1" customHeight="1" x14ac:dyDescent="0.25">
      <c r="G411" s="65"/>
      <c r="H411" s="87">
        <v>406</v>
      </c>
      <c r="I411" s="87"/>
      <c r="J411" s="87"/>
      <c r="K411" s="87"/>
      <c r="L411" s="88"/>
      <c r="M411" s="88"/>
      <c r="N411" s="87"/>
      <c r="O411" s="73"/>
      <c r="P411" s="73"/>
      <c r="Q411" s="87"/>
      <c r="R411" s="87"/>
      <c r="S411" s="87"/>
      <c r="T411" s="87"/>
      <c r="U411" s="87"/>
      <c r="V411" s="87"/>
      <c r="W411" s="87"/>
    </row>
    <row r="412" spans="7:23" ht="30" hidden="1" customHeight="1" x14ac:dyDescent="0.25">
      <c r="G412" s="65"/>
      <c r="H412" s="87">
        <v>407</v>
      </c>
      <c r="I412" s="87"/>
      <c r="J412" s="87"/>
      <c r="K412" s="87"/>
      <c r="L412" s="88"/>
      <c r="M412" s="88"/>
      <c r="N412" s="87"/>
      <c r="O412" s="73"/>
      <c r="P412" s="73"/>
      <c r="Q412" s="87"/>
      <c r="R412" s="87"/>
      <c r="S412" s="87"/>
      <c r="T412" s="87"/>
      <c r="U412" s="87"/>
      <c r="V412" s="87"/>
      <c r="W412" s="87"/>
    </row>
    <row r="413" spans="7:23" ht="30" hidden="1" customHeight="1" x14ac:dyDescent="0.25">
      <c r="G413" s="65"/>
      <c r="H413" s="87">
        <v>408</v>
      </c>
      <c r="I413" s="87"/>
      <c r="J413" s="87"/>
      <c r="K413" s="87"/>
      <c r="L413" s="88"/>
      <c r="M413" s="88"/>
      <c r="N413" s="87"/>
      <c r="O413" s="73"/>
      <c r="P413" s="73"/>
      <c r="Q413" s="87"/>
      <c r="R413" s="87"/>
      <c r="S413" s="87"/>
      <c r="T413" s="87"/>
      <c r="U413" s="87"/>
      <c r="V413" s="87"/>
      <c r="W413" s="87"/>
    </row>
    <row r="414" spans="7:23" ht="30" hidden="1" customHeight="1" x14ac:dyDescent="0.25">
      <c r="G414" s="65"/>
      <c r="H414" s="87">
        <v>409</v>
      </c>
      <c r="I414" s="87"/>
      <c r="J414" s="87"/>
      <c r="K414" s="87"/>
      <c r="L414" s="88"/>
      <c r="M414" s="88"/>
      <c r="N414" s="87"/>
      <c r="O414" s="73"/>
      <c r="P414" s="73"/>
      <c r="Q414" s="87"/>
      <c r="R414" s="87"/>
      <c r="S414" s="87"/>
      <c r="T414" s="87"/>
      <c r="U414" s="87"/>
      <c r="V414" s="87"/>
      <c r="W414" s="87"/>
    </row>
    <row r="415" spans="7:23" ht="30" hidden="1" customHeight="1" x14ac:dyDescent="0.25">
      <c r="G415" s="65"/>
      <c r="H415" s="87">
        <v>410</v>
      </c>
      <c r="I415" s="87"/>
      <c r="J415" s="87"/>
      <c r="K415" s="87"/>
      <c r="L415" s="88"/>
      <c r="M415" s="88"/>
      <c r="N415" s="87"/>
      <c r="O415" s="73"/>
      <c r="P415" s="73"/>
      <c r="Q415" s="87"/>
      <c r="R415" s="87"/>
      <c r="S415" s="87"/>
      <c r="T415" s="87"/>
      <c r="U415" s="87"/>
      <c r="V415" s="87"/>
      <c r="W415" s="87"/>
    </row>
    <row r="416" spans="7:23" ht="30" hidden="1" customHeight="1" x14ac:dyDescent="0.25">
      <c r="G416" s="65"/>
      <c r="H416" s="87">
        <v>411</v>
      </c>
      <c r="I416" s="87"/>
      <c r="J416" s="87"/>
      <c r="K416" s="87"/>
      <c r="L416" s="88"/>
      <c r="M416" s="88"/>
      <c r="N416" s="87"/>
      <c r="O416" s="73"/>
      <c r="P416" s="73"/>
      <c r="Q416" s="87"/>
      <c r="R416" s="87"/>
      <c r="S416" s="87"/>
      <c r="T416" s="87"/>
      <c r="U416" s="87"/>
      <c r="V416" s="87"/>
      <c r="W416" s="87"/>
    </row>
    <row r="417" spans="7:23" ht="30" hidden="1" customHeight="1" x14ac:dyDescent="0.25">
      <c r="G417" s="65"/>
      <c r="H417" s="87">
        <v>412</v>
      </c>
      <c r="I417" s="87"/>
      <c r="J417" s="87"/>
      <c r="K417" s="87"/>
      <c r="L417" s="88"/>
      <c r="M417" s="88"/>
      <c r="N417" s="87"/>
      <c r="O417" s="73"/>
      <c r="P417" s="73"/>
      <c r="Q417" s="87"/>
      <c r="R417" s="87"/>
      <c r="S417" s="87"/>
      <c r="T417" s="87"/>
      <c r="U417" s="87"/>
      <c r="V417" s="87"/>
      <c r="W417" s="87"/>
    </row>
    <row r="418" spans="7:23" ht="30" hidden="1" customHeight="1" x14ac:dyDescent="0.25">
      <c r="G418" s="65"/>
      <c r="H418" s="87">
        <v>413</v>
      </c>
      <c r="I418" s="87"/>
      <c r="J418" s="87"/>
      <c r="K418" s="87"/>
      <c r="L418" s="88"/>
      <c r="M418" s="88"/>
      <c r="N418" s="87"/>
      <c r="O418" s="73"/>
      <c r="P418" s="73"/>
      <c r="Q418" s="87"/>
      <c r="R418" s="87"/>
      <c r="S418" s="87"/>
      <c r="T418" s="87"/>
      <c r="U418" s="87"/>
      <c r="V418" s="87"/>
      <c r="W418" s="87"/>
    </row>
    <row r="419" spans="7:23" ht="30" hidden="1" customHeight="1" x14ac:dyDescent="0.25">
      <c r="G419" s="65"/>
      <c r="H419" s="87">
        <v>414</v>
      </c>
      <c r="I419" s="87"/>
      <c r="J419" s="87"/>
      <c r="K419" s="87"/>
      <c r="L419" s="88"/>
      <c r="M419" s="88"/>
      <c r="N419" s="87"/>
      <c r="O419" s="73"/>
      <c r="P419" s="73"/>
      <c r="Q419" s="87"/>
      <c r="R419" s="87"/>
      <c r="S419" s="87"/>
      <c r="T419" s="87"/>
      <c r="U419" s="87"/>
      <c r="V419" s="87"/>
      <c r="W419" s="87"/>
    </row>
    <row r="420" spans="7:23" ht="30" hidden="1" customHeight="1" x14ac:dyDescent="0.25">
      <c r="G420" s="65"/>
      <c r="H420" s="87">
        <v>415</v>
      </c>
      <c r="I420" s="87"/>
      <c r="J420" s="87"/>
      <c r="K420" s="87"/>
      <c r="L420" s="88"/>
      <c r="M420" s="88"/>
      <c r="N420" s="87"/>
      <c r="O420" s="73"/>
      <c r="P420" s="73"/>
      <c r="Q420" s="87"/>
      <c r="R420" s="87"/>
      <c r="S420" s="87"/>
      <c r="T420" s="87"/>
      <c r="U420" s="87"/>
      <c r="V420" s="87"/>
      <c r="W420" s="87"/>
    </row>
    <row r="421" spans="7:23" ht="30" hidden="1" customHeight="1" x14ac:dyDescent="0.25">
      <c r="G421" s="65"/>
      <c r="H421" s="87">
        <v>416</v>
      </c>
      <c r="I421" s="87"/>
      <c r="J421" s="87"/>
      <c r="K421" s="87"/>
      <c r="L421" s="88"/>
      <c r="M421" s="88"/>
      <c r="N421" s="87"/>
      <c r="O421" s="73"/>
      <c r="P421" s="73"/>
      <c r="Q421" s="87"/>
      <c r="R421" s="87"/>
      <c r="S421" s="87"/>
      <c r="T421" s="87"/>
      <c r="U421" s="87"/>
      <c r="V421" s="87"/>
      <c r="W421" s="87"/>
    </row>
    <row r="422" spans="7:23" ht="30" hidden="1" customHeight="1" x14ac:dyDescent="0.25">
      <c r="G422" s="65"/>
      <c r="H422" s="87">
        <v>417</v>
      </c>
      <c r="I422" s="87"/>
      <c r="J422" s="87"/>
      <c r="K422" s="87"/>
      <c r="L422" s="88"/>
      <c r="M422" s="88"/>
      <c r="N422" s="87"/>
      <c r="O422" s="73"/>
      <c r="P422" s="73"/>
      <c r="Q422" s="87"/>
      <c r="R422" s="87"/>
      <c r="S422" s="87"/>
      <c r="T422" s="87"/>
      <c r="U422" s="87"/>
      <c r="V422" s="87"/>
      <c r="W422" s="87"/>
    </row>
    <row r="423" spans="7:23" ht="30" hidden="1" customHeight="1" x14ac:dyDescent="0.25">
      <c r="G423" s="65"/>
      <c r="H423" s="87">
        <v>418</v>
      </c>
      <c r="I423" s="87"/>
      <c r="J423" s="87"/>
      <c r="K423" s="87"/>
      <c r="L423" s="88"/>
      <c r="M423" s="88"/>
      <c r="N423" s="87"/>
      <c r="O423" s="73"/>
      <c r="P423" s="73"/>
      <c r="Q423" s="87"/>
      <c r="R423" s="87"/>
      <c r="S423" s="87"/>
      <c r="T423" s="87"/>
      <c r="U423" s="87"/>
      <c r="V423" s="87"/>
      <c r="W423" s="87"/>
    </row>
    <row r="424" spans="7:23" ht="30" hidden="1" customHeight="1" x14ac:dyDescent="0.25">
      <c r="G424" s="65"/>
      <c r="H424" s="87">
        <v>419</v>
      </c>
      <c r="I424" s="87"/>
      <c r="J424" s="87"/>
      <c r="K424" s="87"/>
      <c r="L424" s="88"/>
      <c r="M424" s="88"/>
      <c r="N424" s="87"/>
      <c r="O424" s="73"/>
      <c r="P424" s="73"/>
      <c r="Q424" s="87"/>
      <c r="R424" s="87"/>
      <c r="S424" s="87"/>
      <c r="T424" s="87"/>
      <c r="U424" s="87"/>
      <c r="V424" s="87"/>
      <c r="W424" s="87"/>
    </row>
    <row r="425" spans="7:23" ht="30" hidden="1" customHeight="1" x14ac:dyDescent="0.25">
      <c r="G425" s="65"/>
      <c r="H425" s="87">
        <v>420</v>
      </c>
      <c r="I425" s="87"/>
      <c r="J425" s="87"/>
      <c r="K425" s="87"/>
      <c r="L425" s="88"/>
      <c r="M425" s="88"/>
      <c r="N425" s="87"/>
      <c r="O425" s="73"/>
      <c r="P425" s="73"/>
      <c r="Q425" s="87"/>
      <c r="R425" s="87"/>
      <c r="S425" s="87"/>
      <c r="T425" s="87"/>
      <c r="U425" s="87"/>
      <c r="V425" s="87"/>
      <c r="W425" s="87"/>
    </row>
    <row r="426" spans="7:23" ht="30" hidden="1" customHeight="1" x14ac:dyDescent="0.25">
      <c r="G426" s="65"/>
      <c r="H426" s="87">
        <v>421</v>
      </c>
      <c r="I426" s="87"/>
      <c r="J426" s="87"/>
      <c r="K426" s="87"/>
      <c r="L426" s="88"/>
      <c r="M426" s="88"/>
      <c r="N426" s="87"/>
      <c r="O426" s="73"/>
      <c r="P426" s="73"/>
      <c r="Q426" s="87"/>
      <c r="R426" s="87"/>
      <c r="S426" s="87"/>
      <c r="T426" s="87"/>
      <c r="U426" s="87"/>
      <c r="V426" s="87"/>
      <c r="W426" s="87"/>
    </row>
    <row r="427" spans="7:23" ht="30" hidden="1" customHeight="1" x14ac:dyDescent="0.25">
      <c r="G427" s="65"/>
      <c r="H427" s="87">
        <v>422</v>
      </c>
      <c r="I427" s="87"/>
      <c r="J427" s="87"/>
      <c r="K427" s="87"/>
      <c r="L427" s="88"/>
      <c r="M427" s="88"/>
      <c r="N427" s="87"/>
      <c r="O427" s="73"/>
      <c r="P427" s="73"/>
      <c r="Q427" s="87"/>
      <c r="R427" s="87"/>
      <c r="S427" s="87"/>
      <c r="T427" s="87"/>
      <c r="U427" s="87"/>
      <c r="V427" s="87"/>
      <c r="W427" s="87"/>
    </row>
    <row r="428" spans="7:23" ht="30" hidden="1" customHeight="1" x14ac:dyDescent="0.25">
      <c r="G428" s="65"/>
      <c r="H428" s="87">
        <v>423</v>
      </c>
      <c r="I428" s="87"/>
      <c r="J428" s="87"/>
      <c r="K428" s="87"/>
      <c r="L428" s="88"/>
      <c r="M428" s="88"/>
      <c r="N428" s="87"/>
      <c r="O428" s="73"/>
      <c r="P428" s="73"/>
      <c r="Q428" s="87"/>
      <c r="R428" s="87"/>
      <c r="S428" s="87"/>
      <c r="T428" s="87"/>
      <c r="U428" s="87"/>
      <c r="V428" s="87"/>
      <c r="W428" s="87"/>
    </row>
    <row r="429" spans="7:23" ht="30" hidden="1" customHeight="1" x14ac:dyDescent="0.25">
      <c r="G429" s="65"/>
      <c r="H429" s="87">
        <v>424</v>
      </c>
      <c r="I429" s="87"/>
      <c r="J429" s="87"/>
      <c r="K429" s="87"/>
      <c r="L429" s="88"/>
      <c r="M429" s="88"/>
      <c r="N429" s="87"/>
      <c r="O429" s="73"/>
      <c r="P429" s="73"/>
      <c r="Q429" s="87"/>
      <c r="R429" s="87"/>
      <c r="S429" s="87"/>
      <c r="T429" s="87"/>
      <c r="U429" s="87"/>
      <c r="V429" s="87"/>
      <c r="W429" s="87"/>
    </row>
    <row r="430" spans="7:23" ht="30" hidden="1" customHeight="1" x14ac:dyDescent="0.25">
      <c r="G430" s="65"/>
      <c r="H430" s="87">
        <v>425</v>
      </c>
      <c r="I430" s="87"/>
      <c r="J430" s="87"/>
      <c r="K430" s="87"/>
      <c r="L430" s="88"/>
      <c r="M430" s="88"/>
      <c r="N430" s="87"/>
      <c r="O430" s="73"/>
      <c r="P430" s="73"/>
      <c r="Q430" s="87"/>
      <c r="R430" s="87"/>
      <c r="S430" s="87"/>
      <c r="T430" s="87"/>
      <c r="U430" s="87"/>
      <c r="V430" s="87"/>
      <c r="W430" s="87"/>
    </row>
    <row r="431" spans="7:23" ht="30" hidden="1" customHeight="1" x14ac:dyDescent="0.25">
      <c r="G431" s="65"/>
      <c r="H431" s="87">
        <v>426</v>
      </c>
      <c r="I431" s="87"/>
      <c r="J431" s="87"/>
      <c r="K431" s="87"/>
      <c r="L431" s="88"/>
      <c r="M431" s="88"/>
      <c r="N431" s="87"/>
      <c r="O431" s="73"/>
      <c r="P431" s="73"/>
      <c r="Q431" s="87"/>
      <c r="R431" s="87"/>
      <c r="S431" s="87"/>
      <c r="T431" s="87"/>
      <c r="U431" s="87"/>
      <c r="V431" s="87"/>
      <c r="W431" s="87"/>
    </row>
    <row r="432" spans="7:23" ht="30" hidden="1" customHeight="1" x14ac:dyDescent="0.25">
      <c r="G432" s="65"/>
      <c r="H432" s="87">
        <v>427</v>
      </c>
      <c r="I432" s="87"/>
      <c r="J432" s="87"/>
      <c r="K432" s="87"/>
      <c r="L432" s="88"/>
      <c r="M432" s="88"/>
      <c r="N432" s="87"/>
      <c r="O432" s="73"/>
      <c r="P432" s="73"/>
      <c r="Q432" s="87"/>
      <c r="R432" s="87"/>
      <c r="S432" s="87"/>
      <c r="T432" s="87"/>
      <c r="U432" s="87"/>
      <c r="V432" s="87"/>
      <c r="W432" s="87"/>
    </row>
    <row r="433" spans="7:23" ht="30" hidden="1" customHeight="1" x14ac:dyDescent="0.25">
      <c r="G433" s="65"/>
      <c r="H433" s="87">
        <v>428</v>
      </c>
      <c r="I433" s="87"/>
      <c r="J433" s="87"/>
      <c r="K433" s="87"/>
      <c r="L433" s="88"/>
      <c r="M433" s="88"/>
      <c r="N433" s="87"/>
      <c r="O433" s="73"/>
      <c r="P433" s="73"/>
      <c r="Q433" s="87"/>
      <c r="R433" s="87"/>
      <c r="S433" s="87"/>
      <c r="T433" s="87"/>
      <c r="U433" s="87"/>
      <c r="V433" s="87"/>
      <c r="W433" s="87"/>
    </row>
    <row r="434" spans="7:23" ht="30" hidden="1" customHeight="1" x14ac:dyDescent="0.25">
      <c r="G434" s="65"/>
      <c r="H434" s="87">
        <v>429</v>
      </c>
      <c r="I434" s="87"/>
      <c r="J434" s="87"/>
      <c r="K434" s="87"/>
      <c r="L434" s="88"/>
      <c r="M434" s="88"/>
      <c r="N434" s="87"/>
      <c r="O434" s="73"/>
      <c r="P434" s="73"/>
      <c r="Q434" s="87"/>
      <c r="R434" s="87"/>
      <c r="S434" s="87"/>
      <c r="T434" s="87"/>
      <c r="U434" s="87"/>
      <c r="V434" s="87"/>
      <c r="W434" s="87"/>
    </row>
    <row r="435" spans="7:23" ht="30" hidden="1" customHeight="1" x14ac:dyDescent="0.25">
      <c r="G435" s="65"/>
      <c r="H435" s="87">
        <v>430</v>
      </c>
      <c r="I435" s="87"/>
      <c r="J435" s="87"/>
      <c r="K435" s="87"/>
      <c r="L435" s="88"/>
      <c r="M435" s="88"/>
      <c r="N435" s="87"/>
      <c r="O435" s="73"/>
      <c r="P435" s="73"/>
      <c r="Q435" s="87"/>
      <c r="R435" s="87"/>
      <c r="S435" s="87"/>
      <c r="T435" s="87"/>
      <c r="U435" s="87"/>
      <c r="V435" s="87"/>
      <c r="W435" s="87"/>
    </row>
    <row r="436" spans="7:23" ht="30" hidden="1" customHeight="1" x14ac:dyDescent="0.25">
      <c r="G436" s="65"/>
      <c r="H436" s="87">
        <v>431</v>
      </c>
      <c r="I436" s="87"/>
      <c r="J436" s="87"/>
      <c r="K436" s="87"/>
      <c r="L436" s="88"/>
      <c r="M436" s="88"/>
      <c r="N436" s="87"/>
      <c r="O436" s="73"/>
      <c r="P436" s="73"/>
      <c r="Q436" s="87"/>
      <c r="R436" s="87"/>
      <c r="S436" s="87"/>
      <c r="T436" s="87"/>
      <c r="U436" s="87"/>
      <c r="V436" s="87"/>
      <c r="W436" s="87"/>
    </row>
    <row r="437" spans="7:23" ht="30" hidden="1" customHeight="1" x14ac:dyDescent="0.25">
      <c r="G437" s="65"/>
      <c r="H437" s="87">
        <v>432</v>
      </c>
      <c r="I437" s="87"/>
      <c r="J437" s="87"/>
      <c r="K437" s="87"/>
      <c r="L437" s="88"/>
      <c r="M437" s="88"/>
      <c r="N437" s="87"/>
      <c r="O437" s="73"/>
      <c r="P437" s="73"/>
      <c r="Q437" s="87"/>
      <c r="R437" s="87"/>
      <c r="S437" s="87"/>
      <c r="T437" s="87"/>
      <c r="U437" s="87"/>
      <c r="V437" s="87"/>
      <c r="W437" s="87"/>
    </row>
    <row r="438" spans="7:23" ht="30" hidden="1" customHeight="1" x14ac:dyDescent="0.25">
      <c r="G438" s="65"/>
      <c r="H438" s="87">
        <v>433</v>
      </c>
      <c r="I438" s="87"/>
      <c r="J438" s="87"/>
      <c r="K438" s="87"/>
      <c r="L438" s="88"/>
      <c r="M438" s="88"/>
      <c r="N438" s="87"/>
      <c r="O438" s="73"/>
      <c r="P438" s="73"/>
      <c r="Q438" s="87"/>
      <c r="R438" s="87"/>
      <c r="S438" s="87"/>
      <c r="T438" s="87"/>
      <c r="U438" s="87"/>
      <c r="V438" s="87"/>
      <c r="W438" s="87"/>
    </row>
    <row r="439" spans="7:23" ht="30" hidden="1" customHeight="1" x14ac:dyDescent="0.25">
      <c r="G439" s="65"/>
      <c r="H439" s="87">
        <v>434</v>
      </c>
      <c r="I439" s="87"/>
      <c r="J439" s="87"/>
      <c r="K439" s="87"/>
      <c r="L439" s="88"/>
      <c r="M439" s="88"/>
      <c r="N439" s="87"/>
      <c r="O439" s="73"/>
      <c r="P439" s="73"/>
      <c r="Q439" s="87"/>
      <c r="R439" s="87"/>
      <c r="S439" s="87"/>
      <c r="T439" s="87"/>
      <c r="U439" s="87"/>
      <c r="V439" s="87"/>
      <c r="W439" s="87"/>
    </row>
    <row r="440" spans="7:23" ht="30" hidden="1" customHeight="1" x14ac:dyDescent="0.25">
      <c r="G440" s="65"/>
      <c r="H440" s="87">
        <v>435</v>
      </c>
      <c r="I440" s="87"/>
      <c r="J440" s="87"/>
      <c r="K440" s="87"/>
      <c r="L440" s="88"/>
      <c r="M440" s="88"/>
      <c r="N440" s="87"/>
      <c r="O440" s="73"/>
      <c r="P440" s="73"/>
      <c r="Q440" s="87"/>
      <c r="R440" s="87"/>
      <c r="S440" s="87"/>
      <c r="T440" s="87"/>
      <c r="U440" s="87"/>
      <c r="V440" s="87"/>
      <c r="W440" s="87"/>
    </row>
    <row r="441" spans="7:23" ht="30" hidden="1" customHeight="1" x14ac:dyDescent="0.25">
      <c r="G441" s="65"/>
      <c r="H441" s="87">
        <v>436</v>
      </c>
      <c r="I441" s="87"/>
      <c r="J441" s="87"/>
      <c r="K441" s="87"/>
      <c r="L441" s="88"/>
      <c r="M441" s="88"/>
      <c r="N441" s="87"/>
      <c r="O441" s="73"/>
      <c r="P441" s="73"/>
      <c r="Q441" s="87"/>
      <c r="R441" s="87"/>
      <c r="S441" s="87"/>
      <c r="T441" s="87"/>
      <c r="U441" s="87"/>
      <c r="V441" s="87"/>
      <c r="W441" s="87"/>
    </row>
    <row r="442" spans="7:23" ht="30" hidden="1" customHeight="1" x14ac:dyDescent="0.25">
      <c r="G442" s="65"/>
      <c r="H442" s="87">
        <v>437</v>
      </c>
      <c r="I442" s="87"/>
      <c r="J442" s="87"/>
      <c r="K442" s="87"/>
      <c r="L442" s="88"/>
      <c r="M442" s="88"/>
      <c r="N442" s="87"/>
      <c r="O442" s="73"/>
      <c r="P442" s="73"/>
      <c r="Q442" s="87"/>
      <c r="R442" s="87"/>
      <c r="S442" s="87"/>
      <c r="T442" s="87"/>
      <c r="U442" s="87"/>
      <c r="V442" s="87"/>
      <c r="W442" s="87"/>
    </row>
    <row r="443" spans="7:23" ht="30" hidden="1" customHeight="1" x14ac:dyDescent="0.25">
      <c r="G443" s="65"/>
      <c r="H443" s="87">
        <v>438</v>
      </c>
      <c r="I443" s="87"/>
      <c r="J443" s="87"/>
      <c r="K443" s="87"/>
      <c r="L443" s="88"/>
      <c r="M443" s="88"/>
      <c r="N443" s="87"/>
      <c r="O443" s="73"/>
      <c r="P443" s="73"/>
      <c r="Q443" s="87"/>
      <c r="R443" s="87"/>
      <c r="S443" s="87"/>
      <c r="T443" s="87"/>
      <c r="U443" s="87"/>
      <c r="V443" s="87"/>
      <c r="W443" s="87"/>
    </row>
    <row r="444" spans="7:23" ht="30" hidden="1" customHeight="1" x14ac:dyDescent="0.25">
      <c r="G444" s="65"/>
      <c r="H444" s="87">
        <v>439</v>
      </c>
      <c r="I444" s="87"/>
      <c r="J444" s="87"/>
      <c r="K444" s="87"/>
      <c r="L444" s="88"/>
      <c r="M444" s="88"/>
      <c r="N444" s="87"/>
      <c r="O444" s="73"/>
      <c r="P444" s="73"/>
      <c r="Q444" s="87"/>
      <c r="R444" s="87"/>
      <c r="S444" s="87"/>
      <c r="T444" s="87"/>
      <c r="U444" s="87"/>
      <c r="V444" s="87"/>
      <c r="W444" s="87"/>
    </row>
    <row r="445" spans="7:23" ht="30" hidden="1" customHeight="1" x14ac:dyDescent="0.25">
      <c r="G445" s="65"/>
      <c r="H445" s="87">
        <v>440</v>
      </c>
      <c r="I445" s="87"/>
      <c r="J445" s="87"/>
      <c r="K445" s="87"/>
      <c r="L445" s="88"/>
      <c r="M445" s="88"/>
      <c r="N445" s="87"/>
      <c r="O445" s="73"/>
      <c r="P445" s="73"/>
      <c r="Q445" s="87"/>
      <c r="R445" s="87"/>
      <c r="S445" s="87"/>
      <c r="T445" s="87"/>
      <c r="U445" s="87"/>
      <c r="V445" s="87"/>
      <c r="W445" s="87"/>
    </row>
    <row r="446" spans="7:23" ht="30" hidden="1" customHeight="1" x14ac:dyDescent="0.25">
      <c r="G446" s="65"/>
      <c r="H446" s="87">
        <v>441</v>
      </c>
      <c r="I446" s="87"/>
      <c r="J446" s="87"/>
      <c r="K446" s="87"/>
      <c r="L446" s="88"/>
      <c r="M446" s="88"/>
      <c r="N446" s="87"/>
      <c r="O446" s="73"/>
      <c r="P446" s="73"/>
      <c r="Q446" s="87"/>
      <c r="R446" s="87"/>
      <c r="S446" s="87"/>
      <c r="T446" s="87"/>
      <c r="U446" s="87"/>
      <c r="V446" s="87"/>
      <c r="W446" s="87"/>
    </row>
    <row r="447" spans="7:23" ht="30" hidden="1" customHeight="1" x14ac:dyDescent="0.25">
      <c r="G447" s="65"/>
      <c r="H447" s="87">
        <v>442</v>
      </c>
      <c r="I447" s="87"/>
      <c r="J447" s="87"/>
      <c r="K447" s="87"/>
      <c r="L447" s="88"/>
      <c r="M447" s="88"/>
      <c r="N447" s="87"/>
      <c r="O447" s="73"/>
      <c r="P447" s="73"/>
      <c r="Q447" s="87"/>
      <c r="R447" s="87"/>
      <c r="S447" s="87"/>
      <c r="T447" s="87"/>
      <c r="U447" s="87"/>
      <c r="V447" s="87"/>
      <c r="W447" s="87"/>
    </row>
    <row r="448" spans="7:23" ht="30" hidden="1" customHeight="1" x14ac:dyDescent="0.25">
      <c r="G448" s="65"/>
      <c r="H448" s="87">
        <v>443</v>
      </c>
      <c r="I448" s="87"/>
      <c r="J448" s="87"/>
      <c r="K448" s="87"/>
      <c r="L448" s="88"/>
      <c r="M448" s="88"/>
      <c r="N448" s="87"/>
      <c r="O448" s="73"/>
      <c r="P448" s="73"/>
      <c r="Q448" s="87"/>
      <c r="R448" s="87"/>
      <c r="S448" s="87"/>
      <c r="T448" s="87"/>
      <c r="U448" s="87"/>
      <c r="V448" s="87"/>
      <c r="W448" s="87"/>
    </row>
    <row r="449" spans="7:23" ht="30" hidden="1" customHeight="1" x14ac:dyDescent="0.25">
      <c r="G449" s="65"/>
      <c r="H449" s="87">
        <v>444</v>
      </c>
      <c r="I449" s="87"/>
      <c r="J449" s="87"/>
      <c r="K449" s="87"/>
      <c r="L449" s="88"/>
      <c r="M449" s="88"/>
      <c r="N449" s="87"/>
      <c r="O449" s="73"/>
      <c r="P449" s="73"/>
      <c r="Q449" s="87"/>
      <c r="R449" s="87"/>
      <c r="S449" s="87"/>
      <c r="T449" s="87"/>
      <c r="U449" s="87"/>
      <c r="V449" s="87"/>
      <c r="W449" s="87"/>
    </row>
    <row r="450" spans="7:23" ht="30" hidden="1" customHeight="1" x14ac:dyDescent="0.25">
      <c r="G450" s="65"/>
      <c r="H450" s="87">
        <v>445</v>
      </c>
      <c r="I450" s="87"/>
      <c r="J450" s="87"/>
      <c r="K450" s="87"/>
      <c r="L450" s="88"/>
      <c r="M450" s="88"/>
      <c r="N450" s="87"/>
      <c r="O450" s="73"/>
      <c r="P450" s="73"/>
      <c r="Q450" s="87"/>
      <c r="R450" s="87"/>
      <c r="S450" s="87"/>
      <c r="T450" s="87"/>
      <c r="U450" s="87"/>
      <c r="V450" s="87"/>
      <c r="W450" s="87"/>
    </row>
    <row r="451" spans="7:23" ht="30" hidden="1" customHeight="1" x14ac:dyDescent="0.25">
      <c r="G451" s="65"/>
      <c r="H451" s="87">
        <v>446</v>
      </c>
      <c r="I451" s="87"/>
      <c r="J451" s="87"/>
      <c r="K451" s="87"/>
      <c r="L451" s="88"/>
      <c r="M451" s="88"/>
      <c r="N451" s="87"/>
      <c r="O451" s="73"/>
      <c r="P451" s="73"/>
      <c r="Q451" s="87"/>
      <c r="R451" s="87"/>
      <c r="S451" s="87"/>
      <c r="T451" s="87"/>
      <c r="U451" s="87"/>
      <c r="V451" s="87"/>
      <c r="W451" s="87"/>
    </row>
    <row r="452" spans="7:23" ht="30" hidden="1" customHeight="1" x14ac:dyDescent="0.25">
      <c r="G452" s="65"/>
      <c r="H452" s="87">
        <v>447</v>
      </c>
      <c r="I452" s="87"/>
      <c r="J452" s="87"/>
      <c r="K452" s="87"/>
      <c r="L452" s="88"/>
      <c r="M452" s="88"/>
      <c r="N452" s="87"/>
      <c r="O452" s="73"/>
      <c r="P452" s="73"/>
      <c r="Q452" s="87"/>
      <c r="R452" s="87"/>
      <c r="S452" s="87"/>
      <c r="T452" s="87"/>
      <c r="U452" s="87"/>
      <c r="V452" s="87"/>
      <c r="W452" s="87"/>
    </row>
    <row r="453" spans="7:23" ht="30" hidden="1" customHeight="1" x14ac:dyDescent="0.25">
      <c r="G453" s="65"/>
      <c r="H453" s="87">
        <v>448</v>
      </c>
      <c r="I453" s="87"/>
      <c r="J453" s="87"/>
      <c r="K453" s="87"/>
      <c r="L453" s="88"/>
      <c r="M453" s="88"/>
      <c r="N453" s="87"/>
      <c r="O453" s="73"/>
      <c r="P453" s="73"/>
      <c r="Q453" s="87"/>
      <c r="R453" s="87"/>
      <c r="S453" s="87"/>
      <c r="T453" s="87"/>
      <c r="U453" s="87"/>
      <c r="V453" s="87"/>
      <c r="W453" s="87"/>
    </row>
    <row r="454" spans="7:23" ht="30" hidden="1" customHeight="1" x14ac:dyDescent="0.25">
      <c r="G454" s="65"/>
      <c r="H454" s="87">
        <v>449</v>
      </c>
      <c r="I454" s="87"/>
      <c r="J454" s="87"/>
      <c r="K454" s="87"/>
      <c r="L454" s="88"/>
      <c r="M454" s="88"/>
      <c r="N454" s="87"/>
      <c r="O454" s="73"/>
      <c r="P454" s="73"/>
      <c r="Q454" s="87"/>
      <c r="R454" s="87"/>
      <c r="S454" s="87"/>
      <c r="T454" s="87"/>
      <c r="U454" s="87"/>
      <c r="V454" s="87"/>
      <c r="W454" s="87"/>
    </row>
    <row r="455" spans="7:23" ht="30" hidden="1" customHeight="1" x14ac:dyDescent="0.25">
      <c r="G455" s="65"/>
      <c r="H455" s="87">
        <v>450</v>
      </c>
      <c r="I455" s="87"/>
      <c r="J455" s="87"/>
      <c r="K455" s="87"/>
      <c r="L455" s="88"/>
      <c r="M455" s="88"/>
      <c r="N455" s="87"/>
      <c r="O455" s="73"/>
      <c r="P455" s="73"/>
      <c r="Q455" s="87"/>
      <c r="R455" s="87"/>
      <c r="S455" s="87"/>
      <c r="T455" s="87"/>
      <c r="U455" s="87"/>
      <c r="V455" s="87"/>
      <c r="W455" s="87"/>
    </row>
    <row r="456" spans="7:23" ht="30" hidden="1" customHeight="1" x14ac:dyDescent="0.25">
      <c r="G456" s="65"/>
      <c r="H456" s="87">
        <v>451</v>
      </c>
      <c r="I456" s="87"/>
      <c r="J456" s="87"/>
      <c r="K456" s="87"/>
      <c r="L456" s="88"/>
      <c r="M456" s="88"/>
      <c r="N456" s="87"/>
      <c r="O456" s="73"/>
      <c r="P456" s="73"/>
      <c r="Q456" s="87"/>
      <c r="R456" s="87"/>
      <c r="S456" s="87"/>
      <c r="T456" s="87"/>
      <c r="U456" s="87"/>
      <c r="V456" s="87"/>
      <c r="W456" s="87"/>
    </row>
    <row r="457" spans="7:23" ht="30" hidden="1" customHeight="1" x14ac:dyDescent="0.25">
      <c r="G457" s="65"/>
      <c r="H457" s="87">
        <v>452</v>
      </c>
      <c r="I457" s="87"/>
      <c r="J457" s="87"/>
      <c r="K457" s="87"/>
      <c r="L457" s="88"/>
      <c r="M457" s="88"/>
      <c r="N457" s="87"/>
      <c r="O457" s="73"/>
      <c r="P457" s="73"/>
      <c r="Q457" s="87"/>
      <c r="R457" s="87"/>
      <c r="S457" s="87"/>
      <c r="T457" s="87"/>
      <c r="U457" s="87"/>
      <c r="V457" s="87"/>
      <c r="W457" s="87"/>
    </row>
    <row r="458" spans="7:23" ht="30" hidden="1" customHeight="1" x14ac:dyDescent="0.25">
      <c r="G458" s="65"/>
      <c r="H458" s="87">
        <v>453</v>
      </c>
      <c r="I458" s="87"/>
      <c r="J458" s="87"/>
      <c r="K458" s="87"/>
      <c r="L458" s="88"/>
      <c r="M458" s="88"/>
      <c r="N458" s="87"/>
      <c r="O458" s="73"/>
      <c r="P458" s="73"/>
      <c r="Q458" s="87"/>
      <c r="R458" s="87"/>
      <c r="S458" s="87"/>
      <c r="T458" s="87"/>
      <c r="U458" s="87"/>
      <c r="V458" s="87"/>
      <c r="W458" s="87"/>
    </row>
    <row r="459" spans="7:23" ht="30" hidden="1" customHeight="1" x14ac:dyDescent="0.25">
      <c r="G459" s="65"/>
      <c r="H459" s="87">
        <v>454</v>
      </c>
      <c r="I459" s="87"/>
      <c r="J459" s="87"/>
      <c r="K459" s="87"/>
      <c r="L459" s="88"/>
      <c r="M459" s="88"/>
      <c r="N459" s="87"/>
      <c r="O459" s="73"/>
      <c r="P459" s="73"/>
      <c r="Q459" s="87"/>
      <c r="R459" s="87"/>
      <c r="S459" s="87"/>
      <c r="T459" s="87"/>
      <c r="U459" s="87"/>
      <c r="V459" s="87"/>
      <c r="W459" s="87"/>
    </row>
    <row r="460" spans="7:23" ht="30" hidden="1" customHeight="1" x14ac:dyDescent="0.25">
      <c r="G460" s="65"/>
      <c r="H460" s="87">
        <v>455</v>
      </c>
      <c r="I460" s="87"/>
      <c r="J460" s="87"/>
      <c r="K460" s="87"/>
      <c r="L460" s="88"/>
      <c r="M460" s="88"/>
      <c r="N460" s="87"/>
      <c r="O460" s="73"/>
      <c r="P460" s="73"/>
      <c r="Q460" s="87"/>
      <c r="R460" s="87"/>
      <c r="S460" s="87"/>
      <c r="T460" s="87"/>
      <c r="U460" s="87"/>
      <c r="V460" s="87"/>
      <c r="W460" s="87"/>
    </row>
    <row r="461" spans="7:23" ht="30" hidden="1" customHeight="1" x14ac:dyDescent="0.25">
      <c r="G461" s="65"/>
      <c r="H461" s="87">
        <v>456</v>
      </c>
      <c r="I461" s="87"/>
      <c r="J461" s="87"/>
      <c r="K461" s="87"/>
      <c r="L461" s="88"/>
      <c r="M461" s="88"/>
      <c r="N461" s="87"/>
      <c r="O461" s="73"/>
      <c r="P461" s="73"/>
      <c r="Q461" s="87"/>
      <c r="R461" s="87"/>
      <c r="S461" s="87"/>
      <c r="T461" s="87"/>
      <c r="U461" s="87"/>
      <c r="V461" s="87"/>
      <c r="W461" s="87"/>
    </row>
    <row r="462" spans="7:23" ht="30" hidden="1" customHeight="1" x14ac:dyDescent="0.25">
      <c r="G462" s="65"/>
      <c r="H462" s="87">
        <v>457</v>
      </c>
      <c r="I462" s="87"/>
      <c r="J462" s="87"/>
      <c r="K462" s="87"/>
      <c r="L462" s="88"/>
      <c r="M462" s="88"/>
      <c r="N462" s="87"/>
      <c r="O462" s="73"/>
      <c r="P462" s="73"/>
      <c r="Q462" s="87"/>
      <c r="R462" s="87"/>
      <c r="S462" s="87"/>
      <c r="T462" s="87"/>
      <c r="U462" s="87"/>
      <c r="V462" s="87"/>
      <c r="W462" s="87"/>
    </row>
    <row r="463" spans="7:23" ht="30" hidden="1" customHeight="1" x14ac:dyDescent="0.25">
      <c r="G463" s="65"/>
      <c r="H463" s="87">
        <v>458</v>
      </c>
      <c r="I463" s="87"/>
      <c r="J463" s="87"/>
      <c r="K463" s="87"/>
      <c r="L463" s="88"/>
      <c r="M463" s="88"/>
      <c r="N463" s="87"/>
      <c r="O463" s="73"/>
      <c r="P463" s="73"/>
      <c r="Q463" s="87"/>
      <c r="R463" s="87"/>
      <c r="S463" s="87"/>
      <c r="T463" s="87"/>
      <c r="U463" s="87"/>
      <c r="V463" s="87"/>
      <c r="W463" s="87"/>
    </row>
    <row r="464" spans="7:23" ht="30" hidden="1" customHeight="1" x14ac:dyDescent="0.25">
      <c r="G464" s="65"/>
      <c r="H464" s="87">
        <v>459</v>
      </c>
      <c r="I464" s="87"/>
      <c r="J464" s="87"/>
      <c r="K464" s="87"/>
      <c r="L464" s="88"/>
      <c r="M464" s="88"/>
      <c r="N464" s="87"/>
      <c r="O464" s="73"/>
      <c r="P464" s="73"/>
      <c r="Q464" s="87"/>
      <c r="R464" s="87"/>
      <c r="S464" s="87"/>
      <c r="T464" s="87"/>
      <c r="U464" s="87"/>
      <c r="V464" s="87"/>
      <c r="W464" s="87"/>
    </row>
    <row r="465" spans="7:23" ht="30" hidden="1" customHeight="1" x14ac:dyDescent="0.25">
      <c r="G465" s="65"/>
      <c r="H465" s="87">
        <v>460</v>
      </c>
      <c r="I465" s="87"/>
      <c r="J465" s="87"/>
      <c r="K465" s="87"/>
      <c r="L465" s="88"/>
      <c r="M465" s="88"/>
      <c r="N465" s="87"/>
      <c r="O465" s="73"/>
      <c r="P465" s="73"/>
      <c r="Q465" s="87"/>
      <c r="R465" s="87"/>
      <c r="S465" s="87"/>
      <c r="T465" s="87"/>
      <c r="U465" s="87"/>
      <c r="V465" s="87"/>
      <c r="W465" s="87"/>
    </row>
    <row r="466" spans="7:23" ht="30" hidden="1" customHeight="1" x14ac:dyDescent="0.25">
      <c r="G466" s="65"/>
      <c r="H466" s="87">
        <v>461</v>
      </c>
      <c r="I466" s="87"/>
      <c r="J466" s="87"/>
      <c r="K466" s="87"/>
      <c r="L466" s="88"/>
      <c r="M466" s="88"/>
      <c r="N466" s="87"/>
      <c r="O466" s="73"/>
      <c r="P466" s="73"/>
      <c r="Q466" s="87"/>
      <c r="R466" s="87"/>
      <c r="S466" s="87"/>
      <c r="T466" s="87"/>
      <c r="U466" s="87"/>
      <c r="V466" s="87"/>
      <c r="W466" s="87"/>
    </row>
    <row r="467" spans="7:23" ht="30" hidden="1" customHeight="1" x14ac:dyDescent="0.25">
      <c r="G467" s="65"/>
      <c r="H467" s="87">
        <v>462</v>
      </c>
      <c r="I467" s="87"/>
      <c r="J467" s="87"/>
      <c r="K467" s="87"/>
      <c r="L467" s="88"/>
      <c r="M467" s="88"/>
      <c r="N467" s="87"/>
      <c r="O467" s="73"/>
      <c r="P467" s="73"/>
      <c r="Q467" s="87"/>
      <c r="R467" s="87"/>
      <c r="S467" s="87"/>
      <c r="T467" s="87"/>
      <c r="U467" s="87"/>
      <c r="V467" s="87"/>
      <c r="W467" s="87"/>
    </row>
    <row r="468" spans="7:23" ht="30" hidden="1" customHeight="1" x14ac:dyDescent="0.25">
      <c r="G468" s="65"/>
      <c r="H468" s="87">
        <v>463</v>
      </c>
      <c r="I468" s="87"/>
      <c r="J468" s="87"/>
      <c r="K468" s="87"/>
      <c r="L468" s="88"/>
      <c r="M468" s="88"/>
      <c r="N468" s="87"/>
      <c r="O468" s="73"/>
      <c r="P468" s="73"/>
      <c r="Q468" s="87"/>
      <c r="R468" s="87"/>
      <c r="S468" s="87"/>
      <c r="T468" s="87"/>
      <c r="U468" s="87"/>
      <c r="V468" s="87"/>
      <c r="W468" s="87"/>
    </row>
    <row r="469" spans="7:23" ht="30" hidden="1" customHeight="1" x14ac:dyDescent="0.25">
      <c r="G469" s="65"/>
      <c r="H469" s="87">
        <v>464</v>
      </c>
      <c r="I469" s="87"/>
      <c r="J469" s="87"/>
      <c r="K469" s="87"/>
      <c r="L469" s="88"/>
      <c r="M469" s="88"/>
      <c r="N469" s="87"/>
      <c r="O469" s="73"/>
      <c r="P469" s="73"/>
      <c r="Q469" s="87"/>
      <c r="R469" s="87"/>
      <c r="S469" s="87"/>
      <c r="T469" s="87"/>
      <c r="U469" s="87"/>
      <c r="V469" s="87"/>
      <c r="W469" s="87"/>
    </row>
    <row r="470" spans="7:23" ht="30" hidden="1" customHeight="1" x14ac:dyDescent="0.25">
      <c r="G470" s="65"/>
      <c r="H470" s="87">
        <v>465</v>
      </c>
      <c r="I470" s="87"/>
      <c r="J470" s="87"/>
      <c r="K470" s="87"/>
      <c r="L470" s="88"/>
      <c r="M470" s="88"/>
      <c r="N470" s="87"/>
      <c r="O470" s="73"/>
      <c r="P470" s="73"/>
      <c r="Q470" s="87"/>
      <c r="R470" s="87"/>
      <c r="S470" s="87"/>
      <c r="T470" s="87"/>
      <c r="U470" s="87"/>
      <c r="V470" s="87"/>
      <c r="W470" s="87"/>
    </row>
    <row r="471" spans="7:23" ht="30" hidden="1" customHeight="1" x14ac:dyDescent="0.25">
      <c r="G471" s="65"/>
      <c r="H471" s="87">
        <v>466</v>
      </c>
      <c r="I471" s="87"/>
      <c r="J471" s="87"/>
      <c r="K471" s="87"/>
      <c r="L471" s="88"/>
      <c r="M471" s="88"/>
      <c r="N471" s="87"/>
      <c r="O471" s="73"/>
      <c r="P471" s="73"/>
      <c r="Q471" s="87"/>
      <c r="R471" s="87"/>
      <c r="S471" s="87"/>
      <c r="T471" s="87"/>
      <c r="U471" s="87"/>
      <c r="V471" s="87"/>
      <c r="W471" s="87"/>
    </row>
    <row r="472" spans="7:23" ht="30" hidden="1" customHeight="1" x14ac:dyDescent="0.25">
      <c r="G472" s="65"/>
      <c r="H472" s="87">
        <v>467</v>
      </c>
      <c r="I472" s="87"/>
      <c r="J472" s="87"/>
      <c r="K472" s="87"/>
      <c r="L472" s="88"/>
      <c r="M472" s="88"/>
      <c r="N472" s="87"/>
      <c r="O472" s="73"/>
      <c r="P472" s="73"/>
      <c r="Q472" s="87"/>
      <c r="R472" s="87"/>
      <c r="S472" s="87"/>
      <c r="T472" s="87"/>
      <c r="U472" s="87"/>
      <c r="V472" s="87"/>
      <c r="W472" s="87"/>
    </row>
    <row r="473" spans="7:23" ht="30" hidden="1" customHeight="1" x14ac:dyDescent="0.25">
      <c r="G473" s="65"/>
      <c r="H473" s="87">
        <v>468</v>
      </c>
      <c r="I473" s="87"/>
      <c r="J473" s="87"/>
      <c r="K473" s="87"/>
      <c r="L473" s="88"/>
      <c r="M473" s="88"/>
      <c r="N473" s="87"/>
      <c r="O473" s="73"/>
      <c r="P473" s="73"/>
      <c r="Q473" s="87"/>
      <c r="R473" s="87"/>
      <c r="S473" s="87"/>
      <c r="T473" s="87"/>
      <c r="U473" s="87"/>
      <c r="V473" s="87"/>
      <c r="W473" s="87"/>
    </row>
    <row r="474" spans="7:23" ht="30" hidden="1" customHeight="1" x14ac:dyDescent="0.25">
      <c r="G474" s="65"/>
      <c r="H474" s="87">
        <v>469</v>
      </c>
      <c r="I474" s="87"/>
      <c r="J474" s="87"/>
      <c r="K474" s="87"/>
      <c r="L474" s="88"/>
      <c r="M474" s="88"/>
      <c r="N474" s="87"/>
      <c r="O474" s="73"/>
      <c r="P474" s="73"/>
      <c r="Q474" s="87"/>
      <c r="R474" s="87"/>
      <c r="S474" s="87"/>
      <c r="T474" s="87"/>
      <c r="U474" s="87"/>
      <c r="V474" s="87"/>
      <c r="W474" s="87"/>
    </row>
    <row r="475" spans="7:23" ht="30" hidden="1" customHeight="1" x14ac:dyDescent="0.25">
      <c r="G475" s="65"/>
      <c r="H475" s="87">
        <v>470</v>
      </c>
      <c r="I475" s="87"/>
      <c r="J475" s="87"/>
      <c r="K475" s="87"/>
      <c r="L475" s="88"/>
      <c r="M475" s="88"/>
      <c r="N475" s="87"/>
      <c r="O475" s="73"/>
      <c r="P475" s="73"/>
      <c r="Q475" s="87"/>
      <c r="R475" s="87"/>
      <c r="S475" s="87"/>
      <c r="T475" s="87"/>
      <c r="U475" s="87"/>
      <c r="V475" s="87"/>
      <c r="W475" s="87"/>
    </row>
    <row r="476" spans="7:23" ht="30" hidden="1" customHeight="1" x14ac:dyDescent="0.25">
      <c r="G476" s="65"/>
      <c r="H476" s="87">
        <v>471</v>
      </c>
      <c r="I476" s="87"/>
      <c r="J476" s="87"/>
      <c r="K476" s="87"/>
      <c r="L476" s="88"/>
      <c r="M476" s="88"/>
      <c r="N476" s="87"/>
      <c r="O476" s="73"/>
      <c r="P476" s="73"/>
      <c r="Q476" s="87"/>
      <c r="R476" s="87"/>
      <c r="S476" s="87"/>
      <c r="T476" s="87"/>
      <c r="U476" s="87"/>
      <c r="V476" s="87"/>
      <c r="W476" s="87"/>
    </row>
    <row r="477" spans="7:23" ht="30" hidden="1" customHeight="1" x14ac:dyDescent="0.25">
      <c r="G477" s="65"/>
      <c r="H477" s="87">
        <v>472</v>
      </c>
      <c r="I477" s="87"/>
      <c r="J477" s="87"/>
      <c r="K477" s="87"/>
      <c r="L477" s="88"/>
      <c r="M477" s="88"/>
      <c r="N477" s="87"/>
      <c r="O477" s="73"/>
      <c r="P477" s="73"/>
      <c r="Q477" s="87"/>
      <c r="R477" s="87"/>
      <c r="S477" s="87"/>
      <c r="T477" s="87"/>
      <c r="U477" s="87"/>
      <c r="V477" s="87"/>
      <c r="W477" s="87"/>
    </row>
    <row r="478" spans="7:23" ht="30" hidden="1" customHeight="1" x14ac:dyDescent="0.25">
      <c r="G478" s="65"/>
      <c r="H478" s="87">
        <v>473</v>
      </c>
      <c r="I478" s="87"/>
      <c r="J478" s="87"/>
      <c r="K478" s="87"/>
      <c r="L478" s="88"/>
      <c r="M478" s="88"/>
      <c r="N478" s="87"/>
      <c r="O478" s="73"/>
      <c r="P478" s="73"/>
      <c r="Q478" s="87"/>
      <c r="R478" s="87"/>
      <c r="S478" s="87"/>
      <c r="T478" s="87"/>
      <c r="U478" s="87"/>
      <c r="V478" s="87"/>
      <c r="W478" s="87"/>
    </row>
    <row r="479" spans="7:23" ht="30" hidden="1" customHeight="1" x14ac:dyDescent="0.25">
      <c r="G479" s="65"/>
      <c r="H479" s="87">
        <v>474</v>
      </c>
      <c r="I479" s="87"/>
      <c r="J479" s="87"/>
      <c r="K479" s="87"/>
      <c r="L479" s="88"/>
      <c r="M479" s="88"/>
      <c r="N479" s="87"/>
      <c r="O479" s="73"/>
      <c r="P479" s="73"/>
      <c r="Q479" s="87"/>
      <c r="R479" s="87"/>
      <c r="S479" s="87"/>
      <c r="T479" s="87"/>
      <c r="U479" s="87"/>
      <c r="V479" s="87"/>
      <c r="W479" s="87"/>
    </row>
    <row r="480" spans="7:23" ht="30" hidden="1" customHeight="1" x14ac:dyDescent="0.25">
      <c r="G480" s="65"/>
      <c r="H480" s="87">
        <v>475</v>
      </c>
      <c r="I480" s="87"/>
      <c r="J480" s="87"/>
      <c r="K480" s="87"/>
      <c r="L480" s="88"/>
      <c r="M480" s="88"/>
      <c r="N480" s="87"/>
      <c r="O480" s="73"/>
      <c r="P480" s="73"/>
      <c r="Q480" s="87"/>
      <c r="R480" s="87"/>
      <c r="S480" s="87"/>
      <c r="T480" s="87"/>
      <c r="U480" s="87"/>
      <c r="V480" s="87"/>
      <c r="W480" s="87"/>
    </row>
    <row r="481" spans="7:23" ht="30" hidden="1" customHeight="1" x14ac:dyDescent="0.25">
      <c r="G481" s="65"/>
      <c r="H481" s="87">
        <v>476</v>
      </c>
      <c r="I481" s="87"/>
      <c r="J481" s="87"/>
      <c r="K481" s="87"/>
      <c r="L481" s="88"/>
      <c r="M481" s="88"/>
      <c r="N481" s="87"/>
      <c r="O481" s="73"/>
      <c r="P481" s="73"/>
      <c r="Q481" s="87"/>
      <c r="R481" s="87"/>
      <c r="S481" s="87"/>
      <c r="T481" s="87"/>
      <c r="U481" s="87"/>
      <c r="V481" s="87"/>
      <c r="W481" s="87"/>
    </row>
    <row r="482" spans="7:23" ht="30" hidden="1" customHeight="1" x14ac:dyDescent="0.25">
      <c r="G482" s="65"/>
      <c r="H482" s="87">
        <v>477</v>
      </c>
      <c r="I482" s="87"/>
      <c r="J482" s="87"/>
      <c r="K482" s="87"/>
      <c r="L482" s="88"/>
      <c r="M482" s="88"/>
      <c r="N482" s="87"/>
      <c r="O482" s="73"/>
      <c r="P482" s="73"/>
      <c r="Q482" s="87"/>
      <c r="R482" s="87"/>
      <c r="S482" s="87"/>
      <c r="T482" s="87"/>
      <c r="U482" s="87"/>
      <c r="V482" s="87"/>
      <c r="W482" s="87"/>
    </row>
    <row r="483" spans="7:23" ht="30" hidden="1" customHeight="1" x14ac:dyDescent="0.25">
      <c r="G483" s="65"/>
      <c r="H483" s="87">
        <v>478</v>
      </c>
      <c r="I483" s="87"/>
      <c r="J483" s="87"/>
      <c r="K483" s="87"/>
      <c r="L483" s="88"/>
      <c r="M483" s="88"/>
      <c r="N483" s="87"/>
      <c r="O483" s="73"/>
      <c r="P483" s="73"/>
      <c r="Q483" s="87"/>
      <c r="R483" s="87"/>
      <c r="S483" s="87"/>
      <c r="T483" s="87"/>
      <c r="U483" s="87"/>
      <c r="V483" s="87"/>
      <c r="W483" s="87"/>
    </row>
    <row r="484" spans="7:23" ht="30" hidden="1" customHeight="1" x14ac:dyDescent="0.25">
      <c r="G484" s="65"/>
      <c r="H484" s="87">
        <v>479</v>
      </c>
      <c r="I484" s="87"/>
      <c r="J484" s="87"/>
      <c r="K484" s="87"/>
      <c r="L484" s="88"/>
      <c r="M484" s="88"/>
      <c r="N484" s="87"/>
      <c r="O484" s="73"/>
      <c r="P484" s="73"/>
      <c r="Q484" s="87"/>
      <c r="R484" s="87"/>
      <c r="S484" s="87"/>
      <c r="T484" s="87"/>
      <c r="U484" s="87"/>
      <c r="V484" s="87"/>
      <c r="W484" s="87"/>
    </row>
    <row r="485" spans="7:23" ht="30" hidden="1" customHeight="1" x14ac:dyDescent="0.25">
      <c r="G485" s="65"/>
      <c r="H485" s="87">
        <v>480</v>
      </c>
      <c r="I485" s="87"/>
      <c r="J485" s="87"/>
      <c r="K485" s="87"/>
      <c r="L485" s="88"/>
      <c r="M485" s="88"/>
      <c r="N485" s="87"/>
      <c r="O485" s="73"/>
      <c r="P485" s="73"/>
      <c r="Q485" s="87"/>
      <c r="R485" s="87"/>
      <c r="S485" s="87"/>
      <c r="T485" s="87"/>
      <c r="U485" s="87"/>
      <c r="V485" s="87"/>
      <c r="W485" s="87"/>
    </row>
    <row r="486" spans="7:23" ht="30" hidden="1" customHeight="1" x14ac:dyDescent="0.25">
      <c r="G486" s="65"/>
      <c r="H486" s="87">
        <v>481</v>
      </c>
      <c r="I486" s="87"/>
      <c r="J486" s="87"/>
      <c r="K486" s="87"/>
      <c r="L486" s="88"/>
      <c r="M486" s="88"/>
      <c r="N486" s="87"/>
      <c r="O486" s="73"/>
      <c r="P486" s="73"/>
      <c r="Q486" s="87"/>
      <c r="R486" s="87"/>
      <c r="S486" s="87"/>
      <c r="T486" s="87"/>
      <c r="U486" s="87"/>
      <c r="V486" s="87"/>
      <c r="W486" s="87"/>
    </row>
    <row r="487" spans="7:23" ht="30" hidden="1" customHeight="1" x14ac:dyDescent="0.25">
      <c r="G487" s="65"/>
      <c r="H487" s="87">
        <v>482</v>
      </c>
      <c r="I487" s="87"/>
      <c r="J487" s="87"/>
      <c r="K487" s="87"/>
      <c r="L487" s="88"/>
      <c r="M487" s="88"/>
      <c r="N487" s="87"/>
      <c r="O487" s="73"/>
      <c r="P487" s="73"/>
      <c r="Q487" s="87"/>
      <c r="R487" s="87"/>
      <c r="S487" s="87"/>
      <c r="T487" s="87"/>
      <c r="U487" s="87"/>
      <c r="V487" s="87"/>
      <c r="W487" s="87"/>
    </row>
    <row r="488" spans="7:23" ht="30" hidden="1" customHeight="1" x14ac:dyDescent="0.25">
      <c r="G488" s="65"/>
      <c r="H488" s="87">
        <v>483</v>
      </c>
      <c r="I488" s="87"/>
      <c r="J488" s="87"/>
      <c r="K488" s="87"/>
      <c r="L488" s="88"/>
      <c r="M488" s="88"/>
      <c r="N488" s="87"/>
      <c r="O488" s="73"/>
      <c r="P488" s="73"/>
      <c r="Q488" s="87"/>
      <c r="R488" s="87"/>
      <c r="S488" s="87"/>
      <c r="T488" s="87"/>
      <c r="U488" s="87"/>
      <c r="V488" s="87"/>
      <c r="W488" s="87"/>
    </row>
    <row r="489" spans="7:23" ht="30" hidden="1" customHeight="1" x14ac:dyDescent="0.25">
      <c r="G489" s="65"/>
      <c r="H489" s="87">
        <v>484</v>
      </c>
      <c r="I489" s="87"/>
      <c r="J489" s="87"/>
      <c r="K489" s="87"/>
      <c r="L489" s="88"/>
      <c r="M489" s="88"/>
      <c r="N489" s="87"/>
      <c r="O489" s="73"/>
      <c r="P489" s="73"/>
      <c r="Q489" s="87"/>
      <c r="R489" s="87"/>
      <c r="S489" s="87"/>
      <c r="T489" s="87"/>
      <c r="U489" s="87"/>
      <c r="V489" s="87"/>
      <c r="W489" s="87"/>
    </row>
    <row r="490" spans="7:23" ht="30" hidden="1" customHeight="1" x14ac:dyDescent="0.25">
      <c r="G490" s="65"/>
      <c r="H490" s="87">
        <v>485</v>
      </c>
      <c r="I490" s="87"/>
      <c r="J490" s="87"/>
      <c r="K490" s="87"/>
      <c r="L490" s="88"/>
      <c r="M490" s="88"/>
      <c r="N490" s="87"/>
      <c r="O490" s="73"/>
      <c r="P490" s="73"/>
      <c r="Q490" s="87"/>
      <c r="R490" s="87"/>
      <c r="S490" s="87"/>
      <c r="T490" s="87"/>
      <c r="U490" s="87"/>
      <c r="V490" s="87"/>
      <c r="W490" s="87"/>
    </row>
    <row r="491" spans="7:23" ht="30" hidden="1" customHeight="1" x14ac:dyDescent="0.25">
      <c r="G491" s="65"/>
      <c r="H491" s="87">
        <v>486</v>
      </c>
      <c r="I491" s="87"/>
      <c r="J491" s="87"/>
      <c r="K491" s="87"/>
      <c r="L491" s="88"/>
      <c r="M491" s="88"/>
      <c r="N491" s="87"/>
      <c r="O491" s="73"/>
      <c r="P491" s="73"/>
      <c r="Q491" s="87"/>
      <c r="R491" s="87"/>
      <c r="S491" s="87"/>
      <c r="T491" s="87"/>
      <c r="U491" s="87"/>
      <c r="V491" s="87"/>
      <c r="W491" s="87"/>
    </row>
    <row r="492" spans="7:23" ht="30" hidden="1" customHeight="1" x14ac:dyDescent="0.25">
      <c r="G492" s="65"/>
      <c r="H492" s="87">
        <v>487</v>
      </c>
      <c r="I492" s="87"/>
      <c r="J492" s="87"/>
      <c r="K492" s="87"/>
      <c r="L492" s="88"/>
      <c r="M492" s="88"/>
      <c r="N492" s="87"/>
      <c r="O492" s="73"/>
      <c r="P492" s="73"/>
      <c r="Q492" s="87"/>
      <c r="R492" s="87"/>
      <c r="S492" s="87"/>
      <c r="T492" s="87"/>
      <c r="U492" s="87"/>
      <c r="V492" s="87"/>
      <c r="W492" s="87"/>
    </row>
    <row r="493" spans="7:23" ht="30" hidden="1" customHeight="1" x14ac:dyDescent="0.25">
      <c r="G493" s="65"/>
      <c r="H493" s="87">
        <v>488</v>
      </c>
      <c r="I493" s="87"/>
      <c r="J493" s="87"/>
      <c r="K493" s="87"/>
      <c r="L493" s="88"/>
      <c r="M493" s="88"/>
      <c r="N493" s="87"/>
      <c r="O493" s="73"/>
      <c r="P493" s="73"/>
      <c r="Q493" s="87"/>
      <c r="R493" s="87"/>
      <c r="S493" s="87"/>
      <c r="T493" s="87"/>
      <c r="U493" s="87"/>
      <c r="V493" s="87"/>
      <c r="W493" s="87"/>
    </row>
    <row r="494" spans="7:23" ht="30" hidden="1" customHeight="1" x14ac:dyDescent="0.25">
      <c r="G494" s="65"/>
      <c r="H494" s="87">
        <v>489</v>
      </c>
      <c r="I494" s="87"/>
      <c r="J494" s="87"/>
      <c r="K494" s="87"/>
      <c r="L494" s="88"/>
      <c r="M494" s="88"/>
      <c r="N494" s="87"/>
      <c r="O494" s="73"/>
      <c r="P494" s="73"/>
      <c r="Q494" s="87"/>
      <c r="R494" s="87"/>
      <c r="S494" s="87"/>
      <c r="T494" s="87"/>
      <c r="U494" s="87"/>
      <c r="V494" s="87"/>
      <c r="W494" s="87"/>
    </row>
    <row r="495" spans="7:23" ht="30" hidden="1" customHeight="1" x14ac:dyDescent="0.25">
      <c r="G495" s="65"/>
      <c r="H495" s="87">
        <v>490</v>
      </c>
      <c r="I495" s="87"/>
      <c r="J495" s="87"/>
      <c r="K495" s="87"/>
      <c r="L495" s="88"/>
      <c r="M495" s="88"/>
      <c r="N495" s="87"/>
      <c r="O495" s="73"/>
      <c r="P495" s="73"/>
      <c r="Q495" s="87"/>
      <c r="R495" s="87"/>
      <c r="S495" s="87"/>
      <c r="T495" s="87"/>
      <c r="U495" s="87"/>
      <c r="V495" s="87"/>
      <c r="W495" s="87"/>
    </row>
    <row r="496" spans="7:23" ht="30" hidden="1" customHeight="1" x14ac:dyDescent="0.25">
      <c r="G496" s="65"/>
      <c r="H496" s="87">
        <v>491</v>
      </c>
      <c r="I496" s="87"/>
      <c r="J496" s="87"/>
      <c r="K496" s="87"/>
      <c r="L496" s="88"/>
      <c r="M496" s="88"/>
      <c r="N496" s="87"/>
      <c r="O496" s="73"/>
      <c r="P496" s="73"/>
      <c r="Q496" s="87"/>
      <c r="R496" s="87"/>
      <c r="S496" s="87"/>
      <c r="T496" s="87"/>
      <c r="U496" s="87"/>
      <c r="V496" s="87"/>
      <c r="W496" s="87"/>
    </row>
    <row r="497" spans="7:23" ht="30" hidden="1" customHeight="1" x14ac:dyDescent="0.25">
      <c r="G497" s="65"/>
      <c r="H497" s="87">
        <v>492</v>
      </c>
      <c r="I497" s="87"/>
      <c r="J497" s="87"/>
      <c r="K497" s="87"/>
      <c r="L497" s="88"/>
      <c r="M497" s="88"/>
      <c r="N497" s="87"/>
      <c r="O497" s="73"/>
      <c r="P497" s="73"/>
      <c r="Q497" s="87"/>
      <c r="R497" s="87"/>
      <c r="S497" s="87"/>
      <c r="T497" s="87"/>
      <c r="U497" s="87"/>
      <c r="V497" s="87"/>
      <c r="W497" s="87"/>
    </row>
    <row r="498" spans="7:23" ht="30" hidden="1" customHeight="1" x14ac:dyDescent="0.25">
      <c r="G498" s="65"/>
      <c r="H498" s="87">
        <v>493</v>
      </c>
      <c r="I498" s="87"/>
      <c r="J498" s="87"/>
      <c r="K498" s="87"/>
      <c r="L498" s="88"/>
      <c r="M498" s="88"/>
      <c r="N498" s="87"/>
      <c r="O498" s="73"/>
      <c r="P498" s="73"/>
      <c r="Q498" s="87"/>
      <c r="R498" s="87"/>
      <c r="S498" s="87"/>
      <c r="T498" s="87"/>
      <c r="U498" s="87"/>
      <c r="V498" s="87"/>
      <c r="W498" s="87"/>
    </row>
    <row r="499" spans="7:23" ht="30" hidden="1" customHeight="1" x14ac:dyDescent="0.25">
      <c r="G499" s="65"/>
      <c r="H499" s="87">
        <v>494</v>
      </c>
      <c r="I499" s="87"/>
      <c r="J499" s="87"/>
      <c r="K499" s="87"/>
      <c r="L499" s="88"/>
      <c r="M499" s="88"/>
      <c r="N499" s="87"/>
      <c r="O499" s="73"/>
      <c r="P499" s="73"/>
      <c r="Q499" s="87"/>
      <c r="R499" s="87"/>
      <c r="S499" s="87"/>
      <c r="T499" s="87"/>
      <c r="U499" s="87"/>
      <c r="V499" s="87"/>
      <c r="W499" s="87"/>
    </row>
    <row r="500" spans="7:23" ht="30" hidden="1" customHeight="1" x14ac:dyDescent="0.25">
      <c r="G500" s="65"/>
      <c r="H500" s="87">
        <v>495</v>
      </c>
      <c r="I500" s="87"/>
      <c r="J500" s="87"/>
      <c r="K500" s="87"/>
      <c r="L500" s="88"/>
      <c r="M500" s="88"/>
      <c r="N500" s="87"/>
      <c r="O500" s="73"/>
      <c r="P500" s="73"/>
      <c r="Q500" s="87"/>
      <c r="R500" s="87"/>
      <c r="S500" s="87"/>
      <c r="T500" s="87"/>
      <c r="U500" s="87"/>
      <c r="V500" s="87"/>
      <c r="W500" s="87"/>
    </row>
    <row r="501" spans="7:23" ht="30" hidden="1" customHeight="1" x14ac:dyDescent="0.25">
      <c r="G501" s="65"/>
      <c r="H501" s="87">
        <v>496</v>
      </c>
      <c r="I501" s="87"/>
      <c r="J501" s="87"/>
      <c r="K501" s="87"/>
      <c r="L501" s="88"/>
      <c r="M501" s="88"/>
      <c r="N501" s="87"/>
      <c r="O501" s="73"/>
      <c r="P501" s="73"/>
      <c r="Q501" s="87"/>
      <c r="R501" s="87"/>
      <c r="S501" s="87"/>
      <c r="T501" s="87"/>
      <c r="U501" s="87"/>
      <c r="V501" s="87"/>
      <c r="W501" s="87"/>
    </row>
    <row r="502" spans="7:23" ht="30" hidden="1" customHeight="1" x14ac:dyDescent="0.25">
      <c r="G502" s="65"/>
      <c r="H502" s="87">
        <v>497</v>
      </c>
      <c r="I502" s="87"/>
      <c r="J502" s="87"/>
      <c r="K502" s="87"/>
      <c r="L502" s="88"/>
      <c r="M502" s="88"/>
      <c r="N502" s="87"/>
      <c r="O502" s="73"/>
      <c r="P502" s="73"/>
      <c r="Q502" s="87"/>
      <c r="R502" s="87"/>
      <c r="S502" s="87"/>
      <c r="T502" s="87"/>
      <c r="U502" s="87"/>
      <c r="V502" s="87"/>
      <c r="W502" s="87"/>
    </row>
    <row r="503" spans="7:23" ht="30" hidden="1" customHeight="1" x14ac:dyDescent="0.25">
      <c r="G503" s="65"/>
      <c r="H503" s="87">
        <v>498</v>
      </c>
      <c r="I503" s="87"/>
      <c r="J503" s="87"/>
      <c r="K503" s="87"/>
      <c r="L503" s="88"/>
      <c r="M503" s="88"/>
      <c r="N503" s="87"/>
      <c r="O503" s="73"/>
      <c r="P503" s="73"/>
      <c r="Q503" s="87"/>
      <c r="R503" s="87"/>
      <c r="S503" s="87"/>
      <c r="T503" s="87"/>
      <c r="U503" s="87"/>
      <c r="V503" s="87"/>
      <c r="W503" s="87"/>
    </row>
    <row r="504" spans="7:23" ht="30" hidden="1" customHeight="1" x14ac:dyDescent="0.25">
      <c r="G504" s="65"/>
      <c r="H504" s="87">
        <v>499</v>
      </c>
      <c r="I504" s="87"/>
      <c r="J504" s="87"/>
      <c r="K504" s="87"/>
      <c r="L504" s="88"/>
      <c r="M504" s="88"/>
      <c r="N504" s="87"/>
      <c r="O504" s="73"/>
      <c r="P504" s="73"/>
      <c r="Q504" s="87"/>
      <c r="R504" s="87"/>
      <c r="S504" s="87"/>
      <c r="T504" s="87"/>
      <c r="U504" s="87"/>
      <c r="V504" s="87"/>
      <c r="W504" s="87"/>
    </row>
    <row r="505" spans="7:23" ht="30" hidden="1" customHeight="1" x14ac:dyDescent="0.25">
      <c r="G505" s="65"/>
      <c r="H505" s="87">
        <v>500</v>
      </c>
      <c r="I505" s="87"/>
      <c r="J505" s="87"/>
      <c r="K505" s="87"/>
      <c r="L505" s="88"/>
      <c r="M505" s="88"/>
      <c r="N505" s="87"/>
      <c r="O505" s="73"/>
      <c r="P505" s="73"/>
      <c r="Q505" s="87"/>
      <c r="R505" s="87"/>
      <c r="S505" s="87"/>
      <c r="T505" s="87"/>
      <c r="U505" s="87"/>
      <c r="V505" s="87"/>
      <c r="W505" s="87"/>
    </row>
    <row r="506" spans="7:23" ht="30" hidden="1" customHeight="1" x14ac:dyDescent="0.25">
      <c r="G506" s="65"/>
      <c r="H506" s="87">
        <v>501</v>
      </c>
      <c r="I506" s="87"/>
      <c r="J506" s="87"/>
      <c r="K506" s="87"/>
      <c r="L506" s="88"/>
      <c r="M506" s="88"/>
      <c r="N506" s="87"/>
      <c r="O506" s="73"/>
      <c r="P506" s="73"/>
      <c r="Q506" s="87"/>
      <c r="R506" s="87"/>
      <c r="S506" s="87"/>
      <c r="T506" s="87"/>
      <c r="U506" s="87"/>
      <c r="V506" s="87"/>
      <c r="W506" s="87"/>
    </row>
    <row r="507" spans="7:23" ht="30" hidden="1" customHeight="1" x14ac:dyDescent="0.25">
      <c r="G507" s="65"/>
      <c r="H507" s="87">
        <v>502</v>
      </c>
      <c r="I507" s="87"/>
      <c r="J507" s="87"/>
      <c r="K507" s="87"/>
      <c r="L507" s="88"/>
      <c r="M507" s="88"/>
      <c r="N507" s="87"/>
      <c r="O507" s="73"/>
      <c r="P507" s="73"/>
      <c r="Q507" s="87"/>
      <c r="R507" s="87"/>
      <c r="S507" s="87"/>
      <c r="T507" s="87"/>
      <c r="U507" s="87"/>
      <c r="V507" s="87"/>
      <c r="W507" s="87"/>
    </row>
    <row r="508" spans="7:23" ht="30" hidden="1" customHeight="1" x14ac:dyDescent="0.25">
      <c r="G508" s="65"/>
      <c r="H508" s="87">
        <v>503</v>
      </c>
      <c r="I508" s="87"/>
      <c r="J508" s="87"/>
      <c r="K508" s="87"/>
      <c r="L508" s="88"/>
      <c r="M508" s="88"/>
      <c r="N508" s="87"/>
      <c r="O508" s="73"/>
      <c r="P508" s="73"/>
      <c r="Q508" s="87"/>
      <c r="R508" s="87"/>
      <c r="S508" s="87"/>
      <c r="T508" s="87"/>
      <c r="U508" s="87"/>
      <c r="V508" s="87"/>
      <c r="W508" s="87"/>
    </row>
    <row r="509" spans="7:23" ht="30" hidden="1" customHeight="1" x14ac:dyDescent="0.25">
      <c r="G509" s="65"/>
      <c r="H509" s="87">
        <v>504</v>
      </c>
      <c r="I509" s="87"/>
      <c r="J509" s="87"/>
      <c r="K509" s="87"/>
      <c r="L509" s="88"/>
      <c r="M509" s="88"/>
      <c r="N509" s="87"/>
      <c r="O509" s="73"/>
      <c r="P509" s="73"/>
      <c r="Q509" s="87"/>
      <c r="R509" s="87"/>
      <c r="S509" s="87"/>
      <c r="T509" s="87"/>
      <c r="U509" s="87"/>
      <c r="V509" s="87"/>
      <c r="W509" s="87"/>
    </row>
    <row r="510" spans="7:23" ht="30" hidden="1" customHeight="1" x14ac:dyDescent="0.25">
      <c r="G510" s="65"/>
      <c r="H510" s="87">
        <v>505</v>
      </c>
      <c r="I510" s="87"/>
      <c r="J510" s="87"/>
      <c r="K510" s="87"/>
      <c r="L510" s="88"/>
      <c r="M510" s="88"/>
      <c r="N510" s="87"/>
      <c r="O510" s="73"/>
      <c r="P510" s="73"/>
      <c r="Q510" s="87"/>
      <c r="R510" s="87"/>
      <c r="S510" s="87"/>
      <c r="T510" s="87"/>
      <c r="U510" s="87"/>
      <c r="V510" s="87"/>
      <c r="W510" s="87"/>
    </row>
    <row r="511" spans="7:23" ht="30" hidden="1" customHeight="1" x14ac:dyDescent="0.25">
      <c r="G511" s="65"/>
      <c r="H511" s="87">
        <v>506</v>
      </c>
      <c r="I511" s="87"/>
      <c r="J511" s="87"/>
      <c r="K511" s="87"/>
      <c r="L511" s="88"/>
      <c r="M511" s="88"/>
      <c r="N511" s="87"/>
      <c r="O511" s="73"/>
      <c r="P511" s="73"/>
      <c r="Q511" s="87"/>
      <c r="R511" s="87"/>
      <c r="S511" s="87"/>
      <c r="T511" s="87"/>
      <c r="U511" s="87"/>
      <c r="V511" s="87"/>
      <c r="W511" s="87"/>
    </row>
    <row r="512" spans="7:23" ht="30" hidden="1" customHeight="1" x14ac:dyDescent="0.25">
      <c r="G512" s="65"/>
      <c r="H512" s="87">
        <v>507</v>
      </c>
      <c r="I512" s="87"/>
      <c r="J512" s="87"/>
      <c r="K512" s="87"/>
      <c r="L512" s="88"/>
      <c r="M512" s="88"/>
      <c r="N512" s="87"/>
      <c r="O512" s="73"/>
      <c r="P512" s="73"/>
      <c r="Q512" s="87"/>
      <c r="R512" s="87"/>
      <c r="S512" s="87"/>
      <c r="T512" s="87"/>
      <c r="U512" s="87"/>
      <c r="V512" s="87"/>
      <c r="W512" s="87"/>
    </row>
    <row r="513" spans="7:23" ht="30" hidden="1" customHeight="1" x14ac:dyDescent="0.25">
      <c r="G513" s="65"/>
      <c r="H513" s="87">
        <v>508</v>
      </c>
      <c r="I513" s="87"/>
      <c r="J513" s="87"/>
      <c r="K513" s="87"/>
      <c r="L513" s="88"/>
      <c r="M513" s="88"/>
      <c r="N513" s="87"/>
      <c r="O513" s="73"/>
      <c r="P513" s="73"/>
      <c r="Q513" s="87"/>
      <c r="R513" s="87"/>
      <c r="S513" s="87"/>
      <c r="T513" s="87"/>
      <c r="U513" s="87"/>
      <c r="V513" s="87"/>
      <c r="W513" s="87"/>
    </row>
    <row r="514" spans="7:23" ht="30" hidden="1" customHeight="1" x14ac:dyDescent="0.25">
      <c r="G514" s="65"/>
      <c r="H514" s="87">
        <v>509</v>
      </c>
      <c r="I514" s="87"/>
      <c r="J514" s="87"/>
      <c r="K514" s="87"/>
      <c r="L514" s="88"/>
      <c r="M514" s="88"/>
      <c r="N514" s="87"/>
      <c r="O514" s="73"/>
      <c r="P514" s="73"/>
      <c r="Q514" s="87"/>
      <c r="R514" s="87"/>
      <c r="S514" s="87"/>
      <c r="T514" s="87"/>
      <c r="U514" s="87"/>
      <c r="V514" s="87"/>
      <c r="W514" s="87"/>
    </row>
    <row r="515" spans="7:23" ht="30" hidden="1" customHeight="1" x14ac:dyDescent="0.25">
      <c r="G515" s="65"/>
      <c r="H515" s="87">
        <v>510</v>
      </c>
      <c r="I515" s="87"/>
      <c r="J515" s="87"/>
      <c r="K515" s="87"/>
      <c r="L515" s="88"/>
      <c r="M515" s="88"/>
      <c r="N515" s="87"/>
      <c r="O515" s="73"/>
      <c r="P515" s="73"/>
      <c r="Q515" s="87"/>
      <c r="R515" s="87"/>
      <c r="S515" s="87"/>
      <c r="T515" s="87"/>
      <c r="U515" s="87"/>
      <c r="V515" s="87"/>
      <c r="W515" s="87"/>
    </row>
    <row r="516" spans="7:23" ht="30" hidden="1" customHeight="1" x14ac:dyDescent="0.25">
      <c r="G516" s="65"/>
      <c r="H516" s="87">
        <v>511</v>
      </c>
      <c r="I516" s="87"/>
      <c r="J516" s="87"/>
      <c r="K516" s="87"/>
      <c r="L516" s="88"/>
      <c r="M516" s="88"/>
      <c r="N516" s="87"/>
      <c r="O516" s="73"/>
      <c r="P516" s="73"/>
      <c r="Q516" s="87"/>
      <c r="R516" s="87"/>
      <c r="S516" s="87"/>
      <c r="T516" s="87"/>
      <c r="U516" s="87"/>
      <c r="V516" s="87"/>
      <c r="W516" s="87"/>
    </row>
    <row r="517" spans="7:23" ht="30" hidden="1" customHeight="1" x14ac:dyDescent="0.25">
      <c r="G517" s="65"/>
      <c r="H517" s="87">
        <v>512</v>
      </c>
      <c r="I517" s="87"/>
      <c r="J517" s="87"/>
      <c r="K517" s="87"/>
      <c r="L517" s="88"/>
      <c r="M517" s="88"/>
      <c r="N517" s="87"/>
      <c r="O517" s="73"/>
      <c r="P517" s="73"/>
      <c r="Q517" s="87"/>
      <c r="R517" s="87"/>
      <c r="S517" s="87"/>
      <c r="T517" s="87"/>
      <c r="U517" s="87"/>
      <c r="V517" s="87"/>
      <c r="W517" s="87"/>
    </row>
    <row r="518" spans="7:23" ht="30" hidden="1" customHeight="1" x14ac:dyDescent="0.25">
      <c r="G518" s="65"/>
      <c r="H518" s="87">
        <v>513</v>
      </c>
      <c r="I518" s="87"/>
      <c r="J518" s="87"/>
      <c r="K518" s="87"/>
      <c r="L518" s="88"/>
      <c r="M518" s="88"/>
      <c r="N518" s="87"/>
      <c r="O518" s="73"/>
      <c r="P518" s="73"/>
      <c r="Q518" s="87"/>
      <c r="R518" s="87"/>
      <c r="S518" s="87"/>
      <c r="T518" s="87"/>
      <c r="U518" s="87"/>
      <c r="V518" s="87"/>
      <c r="W518" s="87"/>
    </row>
    <row r="519" spans="7:23" ht="30" hidden="1" customHeight="1" x14ac:dyDescent="0.25">
      <c r="G519" s="65"/>
      <c r="H519" s="87">
        <v>514</v>
      </c>
      <c r="I519" s="87"/>
      <c r="J519" s="87"/>
      <c r="K519" s="87"/>
      <c r="L519" s="88"/>
      <c r="M519" s="88"/>
      <c r="N519" s="87"/>
      <c r="O519" s="73"/>
      <c r="P519" s="73"/>
      <c r="Q519" s="87"/>
      <c r="R519" s="87"/>
      <c r="S519" s="87"/>
      <c r="T519" s="87"/>
      <c r="U519" s="87"/>
      <c r="V519" s="87"/>
      <c r="W519" s="87"/>
    </row>
    <row r="520" spans="7:23" ht="30" hidden="1" customHeight="1" x14ac:dyDescent="0.25">
      <c r="G520" s="65"/>
      <c r="H520" s="87">
        <v>515</v>
      </c>
      <c r="I520" s="87"/>
      <c r="J520" s="87"/>
      <c r="K520" s="87"/>
      <c r="L520" s="88"/>
      <c r="M520" s="88"/>
      <c r="N520" s="87"/>
      <c r="O520" s="73"/>
      <c r="P520" s="73"/>
      <c r="Q520" s="87"/>
      <c r="R520" s="87"/>
      <c r="S520" s="87"/>
      <c r="T520" s="87"/>
      <c r="U520" s="87"/>
      <c r="V520" s="87"/>
      <c r="W520" s="87"/>
    </row>
    <row r="521" spans="7:23" ht="30" hidden="1" customHeight="1" x14ac:dyDescent="0.25">
      <c r="G521" s="65"/>
      <c r="H521" s="87">
        <v>516</v>
      </c>
      <c r="I521" s="87"/>
      <c r="J521" s="87"/>
      <c r="K521" s="87"/>
      <c r="L521" s="88"/>
      <c r="M521" s="88"/>
      <c r="N521" s="87"/>
      <c r="O521" s="73"/>
      <c r="P521" s="73"/>
      <c r="Q521" s="87"/>
      <c r="R521" s="87"/>
      <c r="S521" s="87"/>
      <c r="T521" s="87"/>
      <c r="U521" s="87"/>
      <c r="V521" s="87"/>
      <c r="W521" s="87"/>
    </row>
    <row r="522" spans="7:23" ht="30" hidden="1" customHeight="1" x14ac:dyDescent="0.25">
      <c r="G522" s="65"/>
      <c r="H522" s="87">
        <v>517</v>
      </c>
      <c r="I522" s="87"/>
      <c r="J522" s="87"/>
      <c r="K522" s="87"/>
      <c r="L522" s="88"/>
      <c r="M522" s="88"/>
      <c r="N522" s="87"/>
      <c r="O522" s="73"/>
      <c r="P522" s="73"/>
      <c r="Q522" s="87"/>
      <c r="R522" s="87"/>
      <c r="S522" s="87"/>
      <c r="T522" s="87"/>
      <c r="U522" s="87"/>
      <c r="V522" s="87"/>
      <c r="W522" s="87"/>
    </row>
    <row r="523" spans="7:23" ht="30" hidden="1" customHeight="1" x14ac:dyDescent="0.25">
      <c r="G523" s="65"/>
      <c r="H523" s="87">
        <v>518</v>
      </c>
      <c r="I523" s="87"/>
      <c r="J523" s="87"/>
      <c r="K523" s="87"/>
      <c r="L523" s="88"/>
      <c r="M523" s="88"/>
      <c r="N523" s="87"/>
      <c r="O523" s="73"/>
      <c r="P523" s="73"/>
      <c r="Q523" s="87"/>
      <c r="R523" s="87"/>
      <c r="S523" s="87"/>
      <c r="T523" s="87"/>
      <c r="U523" s="87"/>
      <c r="V523" s="87"/>
      <c r="W523" s="87"/>
    </row>
    <row r="524" spans="7:23" ht="30" hidden="1" customHeight="1" x14ac:dyDescent="0.25">
      <c r="G524" s="65"/>
      <c r="H524" s="87">
        <v>519</v>
      </c>
      <c r="I524" s="87"/>
      <c r="J524" s="87"/>
      <c r="K524" s="87"/>
      <c r="L524" s="88"/>
      <c r="M524" s="88"/>
      <c r="N524" s="87"/>
      <c r="O524" s="73"/>
      <c r="P524" s="73"/>
      <c r="Q524" s="87"/>
      <c r="R524" s="87"/>
      <c r="S524" s="87"/>
      <c r="T524" s="87"/>
      <c r="U524" s="87"/>
      <c r="V524" s="87"/>
      <c r="W524" s="87"/>
    </row>
    <row r="525" spans="7:23" ht="30" hidden="1" customHeight="1" x14ac:dyDescent="0.25">
      <c r="G525" s="65"/>
      <c r="H525" s="87">
        <v>520</v>
      </c>
      <c r="I525" s="87"/>
      <c r="J525" s="87"/>
      <c r="K525" s="87"/>
      <c r="L525" s="88"/>
      <c r="M525" s="88"/>
      <c r="N525" s="87"/>
      <c r="O525" s="73"/>
      <c r="P525" s="73"/>
      <c r="Q525" s="87"/>
      <c r="R525" s="87"/>
      <c r="S525" s="87"/>
      <c r="T525" s="87"/>
      <c r="U525" s="87"/>
      <c r="V525" s="87"/>
      <c r="W525" s="87"/>
    </row>
    <row r="526" spans="7:23" ht="30" hidden="1" customHeight="1" x14ac:dyDescent="0.25">
      <c r="G526" s="65"/>
      <c r="H526" s="87">
        <v>521</v>
      </c>
      <c r="I526" s="87"/>
      <c r="J526" s="87"/>
      <c r="K526" s="87"/>
      <c r="L526" s="88"/>
      <c r="M526" s="88"/>
      <c r="N526" s="87"/>
      <c r="O526" s="73"/>
      <c r="P526" s="73"/>
      <c r="Q526" s="87"/>
      <c r="R526" s="87"/>
      <c r="S526" s="87"/>
      <c r="T526" s="87"/>
      <c r="U526" s="87"/>
      <c r="V526" s="87"/>
      <c r="W526" s="87"/>
    </row>
    <row r="527" spans="7:23" ht="30" hidden="1" customHeight="1" x14ac:dyDescent="0.25">
      <c r="G527" s="65"/>
      <c r="H527" s="87">
        <v>522</v>
      </c>
      <c r="I527" s="87"/>
      <c r="J527" s="87"/>
      <c r="K527" s="87"/>
      <c r="L527" s="88"/>
      <c r="M527" s="88"/>
      <c r="N527" s="87"/>
      <c r="O527" s="73"/>
      <c r="P527" s="73"/>
      <c r="Q527" s="87"/>
      <c r="R527" s="87"/>
      <c r="S527" s="87"/>
      <c r="T527" s="87"/>
      <c r="U527" s="87"/>
      <c r="V527" s="87"/>
      <c r="W527" s="87"/>
    </row>
    <row r="528" spans="7:23" ht="30" hidden="1" customHeight="1" x14ac:dyDescent="0.25">
      <c r="G528" s="65"/>
      <c r="H528" s="87">
        <v>523</v>
      </c>
      <c r="I528" s="87"/>
      <c r="J528" s="87"/>
      <c r="K528" s="87"/>
      <c r="L528" s="88"/>
      <c r="M528" s="88"/>
      <c r="N528" s="87"/>
      <c r="O528" s="73"/>
      <c r="P528" s="73"/>
      <c r="Q528" s="87"/>
      <c r="R528" s="87"/>
      <c r="S528" s="87"/>
      <c r="T528" s="87"/>
      <c r="U528" s="87"/>
      <c r="V528" s="87"/>
      <c r="W528" s="87"/>
    </row>
    <row r="529" spans="7:23" ht="30" hidden="1" customHeight="1" x14ac:dyDescent="0.25">
      <c r="G529" s="65"/>
      <c r="H529" s="87">
        <v>524</v>
      </c>
      <c r="I529" s="87"/>
      <c r="J529" s="87"/>
      <c r="K529" s="87"/>
      <c r="L529" s="88"/>
      <c r="M529" s="88"/>
      <c r="N529" s="87"/>
      <c r="O529" s="73"/>
      <c r="P529" s="73"/>
      <c r="Q529" s="87"/>
      <c r="R529" s="87"/>
      <c r="S529" s="87"/>
      <c r="T529" s="87"/>
      <c r="U529" s="87"/>
      <c r="V529" s="87"/>
      <c r="W529" s="87"/>
    </row>
    <row r="530" spans="7:23" ht="30" hidden="1" customHeight="1" x14ac:dyDescent="0.25">
      <c r="G530" s="65"/>
      <c r="H530" s="87">
        <v>525</v>
      </c>
      <c r="I530" s="87"/>
      <c r="J530" s="87"/>
      <c r="K530" s="87"/>
      <c r="L530" s="88"/>
      <c r="M530" s="88"/>
      <c r="N530" s="87"/>
      <c r="O530" s="73"/>
      <c r="P530" s="73"/>
      <c r="Q530" s="87"/>
      <c r="R530" s="87"/>
      <c r="S530" s="87"/>
      <c r="T530" s="87"/>
      <c r="U530" s="87"/>
      <c r="V530" s="87"/>
      <c r="W530" s="87"/>
    </row>
    <row r="531" spans="7:23" ht="30" hidden="1" customHeight="1" x14ac:dyDescent="0.25">
      <c r="G531" s="65"/>
      <c r="H531" s="87">
        <v>526</v>
      </c>
      <c r="I531" s="87"/>
      <c r="J531" s="87"/>
      <c r="K531" s="87"/>
      <c r="L531" s="88"/>
      <c r="M531" s="88"/>
      <c r="N531" s="87"/>
      <c r="O531" s="73"/>
      <c r="P531" s="73"/>
      <c r="Q531" s="87"/>
      <c r="R531" s="87"/>
      <c r="S531" s="87"/>
      <c r="T531" s="87"/>
      <c r="U531" s="87"/>
      <c r="V531" s="87"/>
      <c r="W531" s="87"/>
    </row>
    <row r="532" spans="7:23" ht="30" hidden="1" customHeight="1" x14ac:dyDescent="0.25">
      <c r="G532" s="65"/>
      <c r="H532" s="87">
        <v>527</v>
      </c>
      <c r="I532" s="87"/>
      <c r="J532" s="87"/>
      <c r="K532" s="87"/>
      <c r="L532" s="88"/>
      <c r="M532" s="88"/>
      <c r="N532" s="87"/>
      <c r="O532" s="73"/>
      <c r="P532" s="73"/>
      <c r="Q532" s="87"/>
      <c r="R532" s="87"/>
      <c r="S532" s="87"/>
      <c r="T532" s="87"/>
      <c r="U532" s="87"/>
      <c r="V532" s="87"/>
      <c r="W532" s="87"/>
    </row>
    <row r="533" spans="7:23" ht="30" hidden="1" customHeight="1" x14ac:dyDescent="0.25">
      <c r="G533" s="65"/>
      <c r="H533" s="87">
        <v>528</v>
      </c>
      <c r="I533" s="87"/>
      <c r="J533" s="87"/>
      <c r="K533" s="87"/>
      <c r="L533" s="88"/>
      <c r="M533" s="88"/>
      <c r="N533" s="87"/>
      <c r="O533" s="73"/>
      <c r="P533" s="73"/>
      <c r="Q533" s="87"/>
      <c r="R533" s="87"/>
      <c r="S533" s="87"/>
      <c r="T533" s="87"/>
      <c r="U533" s="87"/>
      <c r="V533" s="87"/>
      <c r="W533" s="87"/>
    </row>
    <row r="534" spans="7:23" ht="30" hidden="1" customHeight="1" x14ac:dyDescent="0.25">
      <c r="G534" s="65"/>
      <c r="H534" s="87">
        <v>529</v>
      </c>
      <c r="I534" s="87"/>
      <c r="J534" s="87"/>
      <c r="K534" s="87"/>
      <c r="L534" s="88"/>
      <c r="M534" s="88"/>
      <c r="N534" s="87"/>
      <c r="O534" s="73"/>
      <c r="P534" s="73"/>
      <c r="Q534" s="87"/>
      <c r="R534" s="87"/>
      <c r="S534" s="87"/>
      <c r="T534" s="87"/>
      <c r="U534" s="87"/>
      <c r="V534" s="87"/>
      <c r="W534" s="87"/>
    </row>
    <row r="535" spans="7:23" ht="30" hidden="1" customHeight="1" x14ac:dyDescent="0.25">
      <c r="G535" s="65"/>
      <c r="H535" s="87">
        <v>530</v>
      </c>
      <c r="I535" s="87"/>
      <c r="J535" s="87"/>
      <c r="K535" s="87"/>
      <c r="L535" s="88"/>
      <c r="M535" s="88"/>
      <c r="N535" s="87"/>
      <c r="O535" s="73"/>
      <c r="P535" s="73"/>
      <c r="Q535" s="87"/>
      <c r="R535" s="87"/>
      <c r="S535" s="87"/>
      <c r="T535" s="87"/>
      <c r="U535" s="87"/>
      <c r="V535" s="87"/>
      <c r="W535" s="87"/>
    </row>
    <row r="536" spans="7:23" ht="30" hidden="1" customHeight="1" x14ac:dyDescent="0.25">
      <c r="G536" s="65"/>
      <c r="H536" s="87">
        <v>531</v>
      </c>
      <c r="I536" s="87"/>
      <c r="J536" s="87"/>
      <c r="K536" s="87"/>
      <c r="L536" s="88"/>
      <c r="M536" s="88"/>
      <c r="N536" s="87"/>
      <c r="O536" s="73"/>
      <c r="P536" s="73"/>
      <c r="Q536" s="87"/>
      <c r="R536" s="87"/>
      <c r="S536" s="87"/>
      <c r="T536" s="87"/>
      <c r="U536" s="87"/>
      <c r="V536" s="87"/>
      <c r="W536" s="87"/>
    </row>
    <row r="537" spans="7:23" ht="30" hidden="1" customHeight="1" x14ac:dyDescent="0.25">
      <c r="G537" s="65"/>
      <c r="H537" s="87">
        <v>532</v>
      </c>
      <c r="I537" s="87"/>
      <c r="J537" s="87"/>
      <c r="K537" s="87"/>
      <c r="L537" s="88"/>
      <c r="M537" s="88"/>
      <c r="N537" s="87"/>
      <c r="O537" s="73"/>
      <c r="P537" s="73"/>
      <c r="Q537" s="87"/>
      <c r="R537" s="87"/>
      <c r="S537" s="87"/>
      <c r="T537" s="87"/>
      <c r="U537" s="87"/>
      <c r="V537" s="87"/>
      <c r="W537" s="87"/>
    </row>
    <row r="538" spans="7:23" ht="30" hidden="1" customHeight="1" x14ac:dyDescent="0.25">
      <c r="G538" s="65"/>
      <c r="H538" s="87">
        <v>533</v>
      </c>
      <c r="I538" s="87"/>
      <c r="J538" s="87"/>
      <c r="K538" s="87"/>
      <c r="L538" s="88"/>
      <c r="M538" s="88"/>
      <c r="N538" s="87"/>
      <c r="O538" s="73"/>
      <c r="P538" s="73"/>
      <c r="Q538" s="87"/>
      <c r="R538" s="87"/>
      <c r="S538" s="87"/>
      <c r="T538" s="87"/>
      <c r="U538" s="87"/>
      <c r="V538" s="87"/>
      <c r="W538" s="87"/>
    </row>
    <row r="539" spans="7:23" ht="30" hidden="1" customHeight="1" x14ac:dyDescent="0.25">
      <c r="G539" s="65"/>
      <c r="H539" s="87">
        <v>534</v>
      </c>
      <c r="I539" s="87"/>
      <c r="J539" s="87"/>
      <c r="K539" s="87"/>
      <c r="L539" s="88"/>
      <c r="M539" s="88"/>
      <c r="N539" s="87"/>
      <c r="O539" s="73"/>
      <c r="P539" s="73"/>
      <c r="Q539" s="87"/>
      <c r="R539" s="87"/>
      <c r="S539" s="87"/>
      <c r="T539" s="87"/>
      <c r="U539" s="87"/>
      <c r="V539" s="87"/>
      <c r="W539" s="87"/>
    </row>
    <row r="540" spans="7:23" ht="30" hidden="1" customHeight="1" x14ac:dyDescent="0.25">
      <c r="G540" s="65"/>
      <c r="H540" s="87">
        <v>535</v>
      </c>
      <c r="I540" s="87"/>
      <c r="J540" s="87"/>
      <c r="K540" s="87"/>
      <c r="L540" s="88"/>
      <c r="M540" s="88"/>
      <c r="N540" s="87"/>
      <c r="O540" s="73"/>
      <c r="P540" s="73"/>
      <c r="Q540" s="87"/>
      <c r="R540" s="87"/>
      <c r="S540" s="87"/>
      <c r="T540" s="87"/>
      <c r="U540" s="87"/>
      <c r="V540" s="87"/>
      <c r="W540" s="87"/>
    </row>
    <row r="541" spans="7:23" ht="30" hidden="1" customHeight="1" x14ac:dyDescent="0.25">
      <c r="G541" s="65"/>
      <c r="H541" s="87">
        <v>536</v>
      </c>
      <c r="I541" s="87"/>
      <c r="J541" s="87"/>
      <c r="K541" s="87"/>
      <c r="L541" s="88"/>
      <c r="M541" s="88"/>
      <c r="N541" s="87"/>
      <c r="O541" s="73"/>
      <c r="P541" s="73"/>
      <c r="Q541" s="87"/>
      <c r="R541" s="87"/>
      <c r="S541" s="87"/>
      <c r="T541" s="87"/>
      <c r="U541" s="87"/>
      <c r="V541" s="87"/>
      <c r="W541" s="87"/>
    </row>
    <row r="542" spans="7:23" ht="30" hidden="1" customHeight="1" x14ac:dyDescent="0.25">
      <c r="G542" s="65"/>
      <c r="H542" s="87">
        <v>537</v>
      </c>
      <c r="I542" s="87"/>
      <c r="J542" s="87"/>
      <c r="K542" s="87"/>
      <c r="L542" s="88"/>
      <c r="M542" s="88"/>
      <c r="N542" s="87"/>
      <c r="O542" s="73"/>
      <c r="P542" s="73"/>
      <c r="Q542" s="87"/>
      <c r="R542" s="87"/>
      <c r="S542" s="87"/>
      <c r="T542" s="87"/>
      <c r="U542" s="87"/>
      <c r="V542" s="87"/>
      <c r="W542" s="87"/>
    </row>
    <row r="543" spans="7:23" ht="30" hidden="1" customHeight="1" x14ac:dyDescent="0.25">
      <c r="G543" s="65"/>
      <c r="H543" s="87">
        <v>538</v>
      </c>
      <c r="I543" s="87"/>
      <c r="J543" s="87"/>
      <c r="K543" s="87"/>
      <c r="L543" s="88"/>
      <c r="M543" s="88"/>
      <c r="N543" s="87"/>
      <c r="O543" s="73"/>
      <c r="P543" s="73"/>
      <c r="Q543" s="87"/>
      <c r="R543" s="87"/>
      <c r="S543" s="87"/>
      <c r="T543" s="87"/>
      <c r="U543" s="87"/>
      <c r="V543" s="87"/>
      <c r="W543" s="87"/>
    </row>
    <row r="544" spans="7:23" ht="30" hidden="1" customHeight="1" x14ac:dyDescent="0.25">
      <c r="G544" s="65"/>
      <c r="H544" s="87">
        <v>539</v>
      </c>
      <c r="I544" s="87"/>
      <c r="J544" s="87"/>
      <c r="K544" s="87"/>
      <c r="L544" s="88"/>
      <c r="M544" s="88"/>
      <c r="N544" s="87"/>
      <c r="O544" s="73"/>
      <c r="P544" s="73"/>
      <c r="Q544" s="87"/>
      <c r="R544" s="87"/>
      <c r="S544" s="87"/>
      <c r="T544" s="87"/>
      <c r="U544" s="87"/>
      <c r="V544" s="87"/>
      <c r="W544" s="87"/>
    </row>
    <row r="545" spans="7:23" ht="30" hidden="1" customHeight="1" x14ac:dyDescent="0.25">
      <c r="G545" s="65"/>
      <c r="H545" s="87">
        <v>540</v>
      </c>
      <c r="I545" s="87"/>
      <c r="J545" s="87"/>
      <c r="K545" s="87"/>
      <c r="L545" s="88"/>
      <c r="M545" s="88"/>
      <c r="N545" s="87"/>
      <c r="O545" s="73"/>
      <c r="P545" s="73"/>
      <c r="Q545" s="87"/>
      <c r="R545" s="87"/>
      <c r="S545" s="87"/>
      <c r="T545" s="87"/>
      <c r="U545" s="87"/>
      <c r="V545" s="87"/>
      <c r="W545" s="87"/>
    </row>
    <row r="546" spans="7:23" ht="30" hidden="1" customHeight="1" x14ac:dyDescent="0.25">
      <c r="G546" s="65"/>
      <c r="H546" s="87">
        <v>541</v>
      </c>
      <c r="I546" s="87"/>
      <c r="J546" s="87"/>
      <c r="K546" s="87"/>
      <c r="L546" s="88"/>
      <c r="M546" s="88"/>
      <c r="N546" s="87"/>
      <c r="O546" s="73"/>
      <c r="P546" s="73"/>
      <c r="Q546" s="87"/>
      <c r="R546" s="87"/>
      <c r="S546" s="87"/>
      <c r="T546" s="87"/>
      <c r="U546" s="87"/>
      <c r="V546" s="87"/>
      <c r="W546" s="87"/>
    </row>
    <row r="547" spans="7:23" ht="30" hidden="1" customHeight="1" x14ac:dyDescent="0.25">
      <c r="G547" s="65"/>
      <c r="H547" s="87">
        <v>542</v>
      </c>
      <c r="I547" s="87"/>
      <c r="J547" s="87"/>
      <c r="K547" s="87"/>
      <c r="L547" s="88"/>
      <c r="M547" s="88"/>
      <c r="N547" s="87"/>
      <c r="O547" s="73"/>
      <c r="P547" s="73"/>
      <c r="Q547" s="87"/>
      <c r="R547" s="87"/>
      <c r="S547" s="87"/>
      <c r="T547" s="87"/>
      <c r="U547" s="87"/>
      <c r="V547" s="87"/>
      <c r="W547" s="87"/>
    </row>
    <row r="548" spans="7:23" ht="30" hidden="1" customHeight="1" x14ac:dyDescent="0.25">
      <c r="G548" s="65"/>
      <c r="H548" s="87">
        <v>543</v>
      </c>
      <c r="I548" s="87"/>
      <c r="J548" s="87"/>
      <c r="K548" s="87"/>
      <c r="L548" s="88"/>
      <c r="M548" s="88"/>
      <c r="N548" s="87"/>
      <c r="O548" s="73"/>
      <c r="P548" s="73"/>
      <c r="Q548" s="87"/>
      <c r="R548" s="87"/>
      <c r="S548" s="87"/>
      <c r="T548" s="87"/>
      <c r="U548" s="87"/>
      <c r="V548" s="87"/>
      <c r="W548" s="87"/>
    </row>
    <row r="549" spans="7:23" ht="30" hidden="1" customHeight="1" x14ac:dyDescent="0.25">
      <c r="G549" s="65"/>
      <c r="H549" s="87">
        <v>544</v>
      </c>
      <c r="I549" s="87"/>
      <c r="J549" s="87"/>
      <c r="K549" s="87"/>
      <c r="L549" s="88"/>
      <c r="M549" s="88"/>
      <c r="N549" s="87"/>
      <c r="O549" s="73"/>
      <c r="P549" s="73"/>
      <c r="Q549" s="87"/>
      <c r="R549" s="87"/>
      <c r="S549" s="87"/>
      <c r="T549" s="87"/>
      <c r="U549" s="87"/>
      <c r="V549" s="87"/>
      <c r="W549" s="87"/>
    </row>
    <row r="550" spans="7:23" ht="30" hidden="1" customHeight="1" x14ac:dyDescent="0.25">
      <c r="G550" s="65"/>
      <c r="H550" s="87">
        <v>545</v>
      </c>
      <c r="I550" s="87"/>
      <c r="J550" s="87"/>
      <c r="K550" s="87"/>
      <c r="L550" s="88"/>
      <c r="M550" s="88"/>
      <c r="N550" s="87"/>
      <c r="O550" s="73"/>
      <c r="P550" s="73"/>
      <c r="Q550" s="87"/>
      <c r="R550" s="87"/>
      <c r="S550" s="87"/>
      <c r="T550" s="87"/>
      <c r="U550" s="87"/>
      <c r="V550" s="87"/>
      <c r="W550" s="87"/>
    </row>
    <row r="551" spans="7:23" ht="30" hidden="1" customHeight="1" x14ac:dyDescent="0.25">
      <c r="G551" s="65"/>
      <c r="H551" s="87">
        <v>546</v>
      </c>
      <c r="I551" s="87"/>
      <c r="J551" s="87"/>
      <c r="K551" s="87"/>
      <c r="L551" s="88"/>
      <c r="M551" s="88"/>
      <c r="N551" s="87"/>
      <c r="O551" s="73"/>
      <c r="P551" s="73"/>
      <c r="Q551" s="87"/>
      <c r="R551" s="87"/>
      <c r="S551" s="87"/>
      <c r="T551" s="87"/>
      <c r="U551" s="87"/>
      <c r="V551" s="87"/>
      <c r="W551" s="87"/>
    </row>
    <row r="552" spans="7:23" ht="30" hidden="1" customHeight="1" x14ac:dyDescent="0.25">
      <c r="G552" s="65"/>
      <c r="H552" s="87">
        <v>547</v>
      </c>
      <c r="I552" s="87"/>
      <c r="J552" s="87"/>
      <c r="K552" s="87"/>
      <c r="L552" s="88"/>
      <c r="M552" s="88"/>
      <c r="N552" s="87"/>
      <c r="O552" s="73"/>
      <c r="P552" s="73"/>
      <c r="Q552" s="87"/>
      <c r="R552" s="87"/>
      <c r="S552" s="87"/>
      <c r="T552" s="87"/>
      <c r="U552" s="87"/>
      <c r="V552" s="87"/>
      <c r="W552" s="87"/>
    </row>
    <row r="553" spans="7:23" ht="30" hidden="1" customHeight="1" x14ac:dyDescent="0.25">
      <c r="G553" s="65"/>
      <c r="H553" s="87">
        <v>548</v>
      </c>
      <c r="I553" s="87"/>
      <c r="J553" s="87"/>
      <c r="K553" s="87"/>
      <c r="L553" s="88"/>
      <c r="M553" s="88"/>
      <c r="N553" s="87"/>
      <c r="O553" s="73"/>
      <c r="P553" s="73"/>
      <c r="Q553" s="87"/>
      <c r="R553" s="87"/>
      <c r="S553" s="87"/>
      <c r="T553" s="87"/>
      <c r="U553" s="87"/>
      <c r="V553" s="87"/>
      <c r="W553" s="87"/>
    </row>
    <row r="554" spans="7:23" ht="30" hidden="1" customHeight="1" x14ac:dyDescent="0.25">
      <c r="G554" s="65"/>
      <c r="H554" s="87">
        <v>549</v>
      </c>
      <c r="I554" s="87"/>
      <c r="J554" s="87"/>
      <c r="K554" s="87"/>
      <c r="L554" s="88"/>
      <c r="M554" s="88"/>
      <c r="N554" s="87"/>
      <c r="O554" s="73"/>
      <c r="P554" s="73"/>
      <c r="Q554" s="87"/>
      <c r="R554" s="87"/>
      <c r="S554" s="87"/>
      <c r="T554" s="87"/>
      <c r="U554" s="87"/>
      <c r="V554" s="87"/>
      <c r="W554" s="87"/>
    </row>
    <row r="555" spans="7:23" ht="30" hidden="1" customHeight="1" x14ac:dyDescent="0.25">
      <c r="G555" s="65"/>
      <c r="H555" s="87">
        <v>550</v>
      </c>
      <c r="I555" s="87"/>
      <c r="J555" s="87"/>
      <c r="K555" s="87"/>
      <c r="L555" s="88"/>
      <c r="M555" s="88"/>
      <c r="N555" s="87"/>
      <c r="O555" s="73"/>
      <c r="P555" s="73"/>
      <c r="Q555" s="87"/>
      <c r="R555" s="87"/>
      <c r="S555" s="87"/>
      <c r="T555" s="87"/>
      <c r="U555" s="87"/>
      <c r="V555" s="87"/>
      <c r="W555" s="87"/>
    </row>
    <row r="556" spans="7:23" ht="30" hidden="1" customHeight="1" x14ac:dyDescent="0.25">
      <c r="G556" s="65"/>
      <c r="H556" s="87">
        <v>551</v>
      </c>
      <c r="I556" s="87"/>
      <c r="J556" s="87"/>
      <c r="K556" s="87"/>
      <c r="L556" s="88"/>
      <c r="M556" s="88"/>
      <c r="N556" s="87"/>
      <c r="O556" s="73"/>
      <c r="P556" s="73"/>
      <c r="Q556" s="87"/>
      <c r="R556" s="87"/>
      <c r="S556" s="87"/>
      <c r="T556" s="87"/>
      <c r="U556" s="87"/>
      <c r="V556" s="87"/>
      <c r="W556" s="87"/>
    </row>
    <row r="557" spans="7:23" ht="30" hidden="1" customHeight="1" x14ac:dyDescent="0.25">
      <c r="G557" s="65"/>
      <c r="H557" s="87">
        <v>552</v>
      </c>
      <c r="I557" s="87"/>
      <c r="J557" s="87"/>
      <c r="K557" s="87"/>
      <c r="L557" s="88"/>
      <c r="M557" s="88"/>
      <c r="N557" s="87"/>
      <c r="O557" s="73"/>
      <c r="P557" s="73"/>
      <c r="Q557" s="87"/>
      <c r="R557" s="87"/>
      <c r="S557" s="87"/>
      <c r="T557" s="87"/>
      <c r="U557" s="87"/>
      <c r="V557" s="87"/>
      <c r="W557" s="87"/>
    </row>
    <row r="558" spans="7:23" ht="30" hidden="1" customHeight="1" x14ac:dyDescent="0.25">
      <c r="G558" s="65"/>
      <c r="H558" s="87">
        <v>553</v>
      </c>
      <c r="I558" s="87"/>
      <c r="J558" s="87"/>
      <c r="K558" s="87"/>
      <c r="L558" s="88"/>
      <c r="M558" s="88"/>
      <c r="N558" s="87"/>
      <c r="O558" s="73"/>
      <c r="P558" s="73"/>
      <c r="Q558" s="87"/>
      <c r="R558" s="87"/>
      <c r="S558" s="87"/>
      <c r="T558" s="87"/>
      <c r="U558" s="87"/>
      <c r="V558" s="87"/>
      <c r="W558" s="87"/>
    </row>
    <row r="559" spans="7:23" ht="30" hidden="1" customHeight="1" x14ac:dyDescent="0.25">
      <c r="G559" s="65"/>
      <c r="H559" s="87">
        <v>554</v>
      </c>
      <c r="I559" s="87"/>
      <c r="J559" s="87"/>
      <c r="K559" s="87"/>
      <c r="L559" s="88"/>
      <c r="M559" s="88"/>
      <c r="N559" s="87"/>
      <c r="O559" s="73"/>
      <c r="P559" s="73"/>
      <c r="Q559" s="87"/>
      <c r="R559" s="87"/>
      <c r="S559" s="87"/>
      <c r="T559" s="87"/>
      <c r="U559" s="87"/>
      <c r="V559" s="87"/>
      <c r="W559" s="87"/>
    </row>
    <row r="560" spans="7:23" ht="30" hidden="1" customHeight="1" x14ac:dyDescent="0.25">
      <c r="G560" s="65"/>
      <c r="H560" s="87">
        <v>555</v>
      </c>
      <c r="I560" s="87"/>
      <c r="J560" s="87"/>
      <c r="K560" s="87"/>
      <c r="L560" s="88"/>
      <c r="M560" s="88"/>
      <c r="N560" s="87"/>
      <c r="O560" s="73"/>
      <c r="P560" s="73"/>
      <c r="Q560" s="87"/>
      <c r="R560" s="87"/>
      <c r="S560" s="87"/>
      <c r="T560" s="87"/>
      <c r="U560" s="87"/>
      <c r="V560" s="87"/>
      <c r="W560" s="87"/>
    </row>
    <row r="561" spans="7:23" ht="30" hidden="1" customHeight="1" x14ac:dyDescent="0.25">
      <c r="G561" s="65"/>
      <c r="H561" s="87">
        <v>556</v>
      </c>
      <c r="I561" s="87"/>
      <c r="J561" s="87"/>
      <c r="K561" s="87"/>
      <c r="L561" s="88"/>
      <c r="M561" s="88"/>
      <c r="N561" s="87"/>
      <c r="O561" s="73"/>
      <c r="P561" s="73"/>
      <c r="Q561" s="87"/>
      <c r="R561" s="87"/>
      <c r="S561" s="87"/>
      <c r="T561" s="87"/>
      <c r="U561" s="87"/>
      <c r="V561" s="87"/>
      <c r="W561" s="87"/>
    </row>
    <row r="562" spans="7:23" ht="30" hidden="1" customHeight="1" x14ac:dyDescent="0.25">
      <c r="G562" s="65"/>
      <c r="H562" s="87">
        <v>557</v>
      </c>
      <c r="I562" s="87"/>
      <c r="J562" s="87"/>
      <c r="K562" s="87"/>
      <c r="L562" s="88"/>
      <c r="M562" s="88"/>
      <c r="N562" s="87"/>
      <c r="O562" s="73"/>
      <c r="P562" s="73"/>
      <c r="Q562" s="87"/>
      <c r="R562" s="87"/>
      <c r="S562" s="87"/>
      <c r="T562" s="87"/>
      <c r="U562" s="87"/>
      <c r="V562" s="87"/>
      <c r="W562" s="87"/>
    </row>
    <row r="563" spans="7:23" ht="30" hidden="1" customHeight="1" x14ac:dyDescent="0.25">
      <c r="G563" s="65"/>
      <c r="H563" s="87">
        <v>558</v>
      </c>
      <c r="I563" s="87"/>
      <c r="J563" s="87"/>
      <c r="K563" s="87"/>
      <c r="L563" s="88"/>
      <c r="M563" s="88"/>
      <c r="N563" s="87"/>
      <c r="O563" s="73"/>
      <c r="P563" s="73"/>
      <c r="Q563" s="87"/>
      <c r="R563" s="87"/>
      <c r="S563" s="87"/>
      <c r="T563" s="87"/>
      <c r="U563" s="87"/>
      <c r="V563" s="87"/>
      <c r="W563" s="87"/>
    </row>
    <row r="564" spans="7:23" ht="30" hidden="1" customHeight="1" x14ac:dyDescent="0.25">
      <c r="G564" s="65"/>
      <c r="H564" s="87">
        <v>559</v>
      </c>
      <c r="I564" s="87"/>
      <c r="J564" s="87"/>
      <c r="K564" s="87"/>
      <c r="L564" s="88"/>
      <c r="M564" s="88"/>
      <c r="N564" s="87"/>
      <c r="O564" s="73"/>
      <c r="P564" s="73"/>
      <c r="Q564" s="87"/>
      <c r="R564" s="87"/>
      <c r="S564" s="87"/>
      <c r="T564" s="87"/>
      <c r="U564" s="87"/>
      <c r="V564" s="87"/>
      <c r="W564" s="87"/>
    </row>
    <row r="565" spans="7:23" ht="30" hidden="1" customHeight="1" x14ac:dyDescent="0.25">
      <c r="G565" s="65"/>
      <c r="H565" s="87">
        <v>560</v>
      </c>
      <c r="I565" s="87"/>
      <c r="J565" s="87"/>
      <c r="K565" s="87"/>
      <c r="L565" s="88"/>
      <c r="M565" s="88"/>
      <c r="N565" s="87"/>
      <c r="O565" s="73"/>
      <c r="P565" s="73"/>
      <c r="Q565" s="87"/>
      <c r="R565" s="87"/>
      <c r="S565" s="87"/>
      <c r="T565" s="87"/>
      <c r="U565" s="87"/>
      <c r="V565" s="87"/>
      <c r="W565" s="87"/>
    </row>
    <row r="566" spans="7:23" ht="30" hidden="1" customHeight="1" x14ac:dyDescent="0.25">
      <c r="G566" s="65"/>
      <c r="H566" s="87">
        <v>561</v>
      </c>
      <c r="I566" s="87"/>
      <c r="J566" s="87"/>
      <c r="K566" s="87"/>
      <c r="L566" s="88"/>
      <c r="M566" s="88"/>
      <c r="N566" s="87"/>
      <c r="O566" s="73"/>
      <c r="P566" s="73"/>
      <c r="Q566" s="87"/>
      <c r="R566" s="87"/>
      <c r="S566" s="87"/>
      <c r="T566" s="87"/>
      <c r="U566" s="87"/>
      <c r="V566" s="87"/>
      <c r="W566" s="87"/>
    </row>
    <row r="567" spans="7:23" ht="30" hidden="1" customHeight="1" x14ac:dyDescent="0.25">
      <c r="G567" s="65"/>
      <c r="H567" s="87">
        <v>562</v>
      </c>
      <c r="I567" s="87"/>
      <c r="J567" s="87"/>
      <c r="K567" s="87"/>
      <c r="L567" s="88"/>
      <c r="M567" s="88"/>
      <c r="N567" s="87"/>
      <c r="O567" s="73"/>
      <c r="P567" s="73"/>
      <c r="Q567" s="87"/>
      <c r="R567" s="87"/>
      <c r="S567" s="87"/>
      <c r="T567" s="87"/>
      <c r="U567" s="87"/>
      <c r="V567" s="87"/>
      <c r="W567" s="87"/>
    </row>
    <row r="568" spans="7:23" ht="30" hidden="1" customHeight="1" x14ac:dyDescent="0.25">
      <c r="G568" s="65"/>
      <c r="H568" s="87">
        <v>563</v>
      </c>
      <c r="I568" s="87"/>
      <c r="J568" s="87"/>
      <c r="K568" s="87"/>
      <c r="L568" s="88"/>
      <c r="M568" s="88"/>
      <c r="N568" s="87"/>
      <c r="O568" s="73"/>
      <c r="P568" s="73"/>
      <c r="Q568" s="87"/>
      <c r="R568" s="87"/>
      <c r="S568" s="87"/>
      <c r="T568" s="87"/>
      <c r="U568" s="87"/>
      <c r="V568" s="87"/>
      <c r="W568" s="87"/>
    </row>
    <row r="569" spans="7:23" ht="30" hidden="1" customHeight="1" x14ac:dyDescent="0.25">
      <c r="G569" s="65"/>
      <c r="H569" s="87">
        <v>564</v>
      </c>
      <c r="I569" s="87"/>
      <c r="J569" s="87"/>
      <c r="K569" s="87"/>
      <c r="L569" s="88"/>
      <c r="M569" s="88"/>
      <c r="N569" s="87"/>
      <c r="O569" s="73"/>
      <c r="P569" s="73"/>
      <c r="Q569" s="87"/>
      <c r="R569" s="87"/>
      <c r="S569" s="87"/>
      <c r="T569" s="87"/>
      <c r="U569" s="87"/>
      <c r="V569" s="87"/>
      <c r="W569" s="87"/>
    </row>
    <row r="570" spans="7:23" ht="30" hidden="1" customHeight="1" x14ac:dyDescent="0.25">
      <c r="G570" s="65"/>
      <c r="H570" s="87">
        <v>565</v>
      </c>
      <c r="I570" s="87"/>
      <c r="J570" s="87"/>
      <c r="K570" s="87"/>
      <c r="L570" s="88"/>
      <c r="M570" s="88"/>
      <c r="N570" s="87"/>
      <c r="O570" s="73"/>
      <c r="P570" s="73"/>
      <c r="Q570" s="87"/>
      <c r="R570" s="87"/>
      <c r="S570" s="87"/>
      <c r="T570" s="87"/>
      <c r="U570" s="87"/>
      <c r="V570" s="87"/>
      <c r="W570" s="87"/>
    </row>
    <row r="571" spans="7:23" ht="30" hidden="1" customHeight="1" x14ac:dyDescent="0.25">
      <c r="G571" s="65"/>
      <c r="H571" s="87">
        <v>566</v>
      </c>
      <c r="I571" s="87"/>
      <c r="J571" s="87"/>
      <c r="K571" s="87"/>
      <c r="L571" s="88"/>
      <c r="M571" s="88"/>
      <c r="N571" s="87"/>
      <c r="O571" s="73"/>
      <c r="P571" s="73"/>
      <c r="Q571" s="87"/>
      <c r="R571" s="87"/>
      <c r="S571" s="87"/>
      <c r="T571" s="87"/>
      <c r="U571" s="87"/>
      <c r="V571" s="87"/>
      <c r="W571" s="87"/>
    </row>
    <row r="572" spans="7:23" ht="30" hidden="1" customHeight="1" x14ac:dyDescent="0.25">
      <c r="G572" s="65"/>
      <c r="H572" s="87">
        <v>567</v>
      </c>
      <c r="I572" s="87"/>
      <c r="J572" s="87"/>
      <c r="K572" s="87"/>
      <c r="L572" s="88"/>
      <c r="M572" s="88"/>
      <c r="N572" s="87"/>
      <c r="O572" s="73"/>
      <c r="P572" s="73"/>
      <c r="Q572" s="87"/>
      <c r="R572" s="87"/>
      <c r="S572" s="87"/>
      <c r="T572" s="87"/>
      <c r="U572" s="87"/>
      <c r="V572" s="87"/>
      <c r="W572" s="87"/>
    </row>
    <row r="573" spans="7:23" ht="30" hidden="1" customHeight="1" x14ac:dyDescent="0.25">
      <c r="G573" s="65"/>
      <c r="H573" s="87">
        <v>568</v>
      </c>
      <c r="I573" s="87"/>
      <c r="J573" s="87"/>
      <c r="K573" s="87"/>
      <c r="L573" s="88"/>
      <c r="M573" s="88"/>
      <c r="N573" s="87"/>
      <c r="O573" s="73"/>
      <c r="P573" s="73"/>
      <c r="Q573" s="87"/>
      <c r="R573" s="87"/>
      <c r="S573" s="87"/>
      <c r="T573" s="87"/>
      <c r="U573" s="87"/>
      <c r="V573" s="87"/>
      <c r="W573" s="87"/>
    </row>
    <row r="574" spans="7:23" ht="30" hidden="1" customHeight="1" x14ac:dyDescent="0.25">
      <c r="G574" s="65"/>
      <c r="H574" s="87">
        <v>569</v>
      </c>
      <c r="I574" s="87"/>
      <c r="J574" s="87"/>
      <c r="K574" s="87"/>
      <c r="L574" s="88"/>
      <c r="M574" s="88"/>
      <c r="N574" s="87"/>
      <c r="O574" s="73"/>
      <c r="P574" s="73"/>
      <c r="Q574" s="87"/>
      <c r="R574" s="87"/>
      <c r="S574" s="87"/>
      <c r="T574" s="87"/>
      <c r="U574" s="87"/>
      <c r="V574" s="87"/>
      <c r="W574" s="87"/>
    </row>
    <row r="575" spans="7:23" ht="30" hidden="1" customHeight="1" x14ac:dyDescent="0.25">
      <c r="G575" s="65"/>
      <c r="H575" s="87">
        <v>570</v>
      </c>
      <c r="I575" s="87"/>
      <c r="J575" s="87"/>
      <c r="K575" s="87"/>
      <c r="L575" s="88"/>
      <c r="M575" s="88"/>
      <c r="N575" s="87"/>
      <c r="O575" s="73"/>
      <c r="P575" s="73"/>
      <c r="Q575" s="87"/>
      <c r="R575" s="87"/>
      <c r="S575" s="87"/>
      <c r="T575" s="87"/>
      <c r="U575" s="87"/>
      <c r="V575" s="87"/>
      <c r="W575" s="87"/>
    </row>
    <row r="576" spans="7:23" ht="30" hidden="1" customHeight="1" x14ac:dyDescent="0.25">
      <c r="G576" s="65"/>
      <c r="H576" s="87">
        <v>571</v>
      </c>
      <c r="I576" s="87"/>
      <c r="J576" s="87"/>
      <c r="K576" s="87"/>
      <c r="L576" s="88"/>
      <c r="M576" s="88"/>
      <c r="N576" s="87"/>
      <c r="O576" s="73"/>
      <c r="P576" s="73"/>
      <c r="Q576" s="87"/>
      <c r="R576" s="87"/>
      <c r="S576" s="87"/>
      <c r="T576" s="87"/>
      <c r="U576" s="87"/>
      <c r="V576" s="87"/>
      <c r="W576" s="87"/>
    </row>
    <row r="577" spans="7:23" ht="30" hidden="1" customHeight="1" x14ac:dyDescent="0.25">
      <c r="G577" s="65"/>
      <c r="H577" s="87">
        <v>572</v>
      </c>
      <c r="I577" s="87"/>
      <c r="J577" s="87"/>
      <c r="K577" s="87"/>
      <c r="L577" s="88"/>
      <c r="M577" s="88"/>
      <c r="N577" s="87"/>
      <c r="O577" s="73"/>
      <c r="P577" s="73"/>
      <c r="Q577" s="87"/>
      <c r="R577" s="87"/>
      <c r="S577" s="87"/>
      <c r="T577" s="87"/>
      <c r="U577" s="87"/>
      <c r="V577" s="87"/>
      <c r="W577" s="87"/>
    </row>
    <row r="578" spans="7:23" ht="30" hidden="1" customHeight="1" x14ac:dyDescent="0.25">
      <c r="G578" s="65"/>
      <c r="H578" s="87">
        <v>573</v>
      </c>
      <c r="I578" s="87"/>
      <c r="J578" s="87"/>
      <c r="K578" s="87"/>
      <c r="L578" s="88"/>
      <c r="M578" s="88"/>
      <c r="N578" s="87"/>
      <c r="O578" s="73"/>
      <c r="P578" s="73"/>
      <c r="Q578" s="87"/>
      <c r="R578" s="87"/>
      <c r="S578" s="87"/>
      <c r="T578" s="87"/>
      <c r="U578" s="87"/>
      <c r="V578" s="87"/>
      <c r="W578" s="87"/>
    </row>
    <row r="579" spans="7:23" ht="30" hidden="1" customHeight="1" x14ac:dyDescent="0.25">
      <c r="G579" s="65"/>
      <c r="H579" s="87">
        <v>574</v>
      </c>
      <c r="I579" s="87"/>
      <c r="J579" s="87"/>
      <c r="K579" s="87"/>
      <c r="L579" s="88"/>
      <c r="M579" s="88"/>
      <c r="N579" s="87"/>
      <c r="O579" s="73"/>
      <c r="P579" s="73"/>
      <c r="Q579" s="87"/>
      <c r="R579" s="87"/>
      <c r="S579" s="87"/>
      <c r="T579" s="87"/>
      <c r="U579" s="87"/>
      <c r="V579" s="87"/>
      <c r="W579" s="87"/>
    </row>
    <row r="580" spans="7:23" ht="30" hidden="1" customHeight="1" x14ac:dyDescent="0.25">
      <c r="G580" s="65"/>
      <c r="H580" s="87">
        <v>575</v>
      </c>
      <c r="I580" s="87"/>
      <c r="J580" s="87"/>
      <c r="K580" s="87"/>
      <c r="L580" s="88"/>
      <c r="M580" s="88"/>
      <c r="N580" s="87"/>
      <c r="O580" s="73"/>
      <c r="P580" s="73"/>
      <c r="Q580" s="87"/>
      <c r="R580" s="87"/>
      <c r="S580" s="87"/>
      <c r="T580" s="87"/>
      <c r="U580" s="87"/>
      <c r="V580" s="87"/>
      <c r="W580" s="87"/>
    </row>
    <row r="581" spans="7:23" ht="30" hidden="1" customHeight="1" x14ac:dyDescent="0.25">
      <c r="G581" s="65"/>
      <c r="H581" s="87">
        <v>576</v>
      </c>
      <c r="I581" s="87"/>
      <c r="J581" s="87"/>
      <c r="K581" s="87"/>
      <c r="L581" s="88"/>
      <c r="M581" s="88"/>
      <c r="N581" s="87"/>
      <c r="O581" s="73"/>
      <c r="P581" s="73"/>
      <c r="Q581" s="87"/>
      <c r="R581" s="87"/>
      <c r="S581" s="87"/>
      <c r="T581" s="87"/>
      <c r="U581" s="87"/>
      <c r="V581" s="87"/>
      <c r="W581" s="87"/>
    </row>
    <row r="582" spans="7:23" ht="30" hidden="1" customHeight="1" x14ac:dyDescent="0.25">
      <c r="G582" s="65"/>
      <c r="H582" s="87">
        <v>577</v>
      </c>
      <c r="I582" s="87"/>
      <c r="J582" s="87"/>
      <c r="K582" s="87"/>
      <c r="L582" s="88"/>
      <c r="M582" s="88"/>
      <c r="N582" s="87"/>
      <c r="O582" s="73"/>
      <c r="P582" s="73"/>
      <c r="Q582" s="87"/>
      <c r="R582" s="87"/>
      <c r="S582" s="87"/>
      <c r="T582" s="87"/>
      <c r="U582" s="87"/>
      <c r="V582" s="87"/>
      <c r="W582" s="87"/>
    </row>
    <row r="583" spans="7:23" ht="30" hidden="1" customHeight="1" x14ac:dyDescent="0.25">
      <c r="G583" s="65"/>
      <c r="H583" s="87">
        <v>578</v>
      </c>
      <c r="I583" s="87"/>
      <c r="J583" s="87"/>
      <c r="K583" s="87"/>
      <c r="L583" s="88"/>
      <c r="M583" s="88"/>
      <c r="N583" s="87"/>
      <c r="O583" s="73"/>
      <c r="P583" s="73"/>
      <c r="Q583" s="87"/>
      <c r="R583" s="87"/>
      <c r="S583" s="87"/>
      <c r="T583" s="87"/>
      <c r="U583" s="87"/>
      <c r="V583" s="87"/>
      <c r="W583" s="87"/>
    </row>
    <row r="584" spans="7:23" ht="30" hidden="1" customHeight="1" x14ac:dyDescent="0.25">
      <c r="G584" s="65"/>
      <c r="H584" s="87">
        <v>579</v>
      </c>
      <c r="I584" s="87"/>
      <c r="J584" s="87"/>
      <c r="K584" s="87"/>
      <c r="L584" s="88"/>
      <c r="M584" s="88"/>
      <c r="N584" s="87"/>
      <c r="O584" s="73"/>
      <c r="P584" s="73"/>
      <c r="Q584" s="87"/>
      <c r="R584" s="87"/>
      <c r="S584" s="87"/>
      <c r="T584" s="87"/>
      <c r="U584" s="87"/>
      <c r="V584" s="87"/>
      <c r="W584" s="87"/>
    </row>
    <row r="585" spans="7:23" ht="30" hidden="1" customHeight="1" x14ac:dyDescent="0.25">
      <c r="G585" s="65"/>
      <c r="H585" s="87">
        <v>580</v>
      </c>
      <c r="I585" s="87"/>
      <c r="J585" s="87"/>
      <c r="K585" s="87"/>
      <c r="L585" s="88"/>
      <c r="M585" s="88"/>
      <c r="N585" s="87"/>
      <c r="O585" s="73"/>
      <c r="P585" s="73"/>
      <c r="Q585" s="87"/>
      <c r="R585" s="87"/>
      <c r="S585" s="87"/>
      <c r="T585" s="87"/>
      <c r="U585" s="87"/>
      <c r="V585" s="87"/>
      <c r="W585" s="87"/>
    </row>
    <row r="586" spans="7:23" ht="30" hidden="1" customHeight="1" x14ac:dyDescent="0.25">
      <c r="G586" s="65"/>
      <c r="H586" s="87">
        <v>581</v>
      </c>
      <c r="I586" s="87"/>
      <c r="J586" s="87"/>
      <c r="K586" s="87"/>
      <c r="L586" s="88"/>
      <c r="M586" s="88"/>
      <c r="N586" s="87"/>
      <c r="O586" s="73"/>
      <c r="P586" s="73"/>
      <c r="Q586" s="87"/>
      <c r="R586" s="87"/>
      <c r="S586" s="87"/>
      <c r="T586" s="87"/>
      <c r="U586" s="87"/>
      <c r="V586" s="87"/>
      <c r="W586" s="87"/>
    </row>
    <row r="587" spans="7:23" ht="30" hidden="1" customHeight="1" x14ac:dyDescent="0.25">
      <c r="G587" s="65"/>
      <c r="H587" s="87">
        <v>582</v>
      </c>
      <c r="I587" s="87"/>
      <c r="J587" s="87"/>
      <c r="K587" s="87"/>
      <c r="L587" s="88"/>
      <c r="M587" s="88"/>
      <c r="N587" s="87"/>
      <c r="O587" s="73"/>
      <c r="P587" s="73"/>
      <c r="Q587" s="87"/>
      <c r="R587" s="87"/>
      <c r="S587" s="87"/>
      <c r="T587" s="87"/>
      <c r="U587" s="87"/>
      <c r="V587" s="87"/>
      <c r="W587" s="87"/>
    </row>
    <row r="588" spans="7:23" ht="30" hidden="1" customHeight="1" x14ac:dyDescent="0.25">
      <c r="G588" s="65"/>
      <c r="H588" s="87">
        <v>583</v>
      </c>
      <c r="I588" s="87"/>
      <c r="J588" s="87"/>
      <c r="K588" s="87"/>
      <c r="L588" s="88"/>
      <c r="M588" s="88"/>
      <c r="N588" s="87"/>
      <c r="O588" s="73"/>
      <c r="P588" s="73"/>
      <c r="Q588" s="87"/>
      <c r="R588" s="87"/>
      <c r="S588" s="87"/>
      <c r="T588" s="87"/>
      <c r="U588" s="87"/>
      <c r="V588" s="87"/>
      <c r="W588" s="87"/>
    </row>
    <row r="589" spans="7:23" ht="30" hidden="1" customHeight="1" x14ac:dyDescent="0.25">
      <c r="G589" s="65"/>
      <c r="H589" s="87">
        <v>584</v>
      </c>
      <c r="I589" s="87"/>
      <c r="J589" s="87"/>
      <c r="K589" s="87"/>
      <c r="L589" s="88"/>
      <c r="M589" s="88"/>
      <c r="N589" s="87"/>
      <c r="O589" s="73"/>
      <c r="P589" s="73"/>
      <c r="Q589" s="87"/>
      <c r="R589" s="87"/>
      <c r="S589" s="87"/>
      <c r="T589" s="87"/>
      <c r="U589" s="87"/>
      <c r="V589" s="87"/>
      <c r="W589" s="87"/>
    </row>
    <row r="590" spans="7:23" ht="30" hidden="1" customHeight="1" x14ac:dyDescent="0.25">
      <c r="G590" s="65"/>
      <c r="H590" s="87">
        <v>585</v>
      </c>
      <c r="I590" s="87"/>
      <c r="J590" s="87"/>
      <c r="K590" s="87"/>
      <c r="L590" s="88"/>
      <c r="M590" s="88"/>
      <c r="N590" s="87"/>
      <c r="O590" s="73"/>
      <c r="P590" s="73"/>
      <c r="Q590" s="87"/>
      <c r="R590" s="87"/>
      <c r="S590" s="87"/>
      <c r="T590" s="87"/>
      <c r="U590" s="87"/>
      <c r="V590" s="87"/>
      <c r="W590" s="87"/>
    </row>
    <row r="591" spans="7:23" ht="30" hidden="1" customHeight="1" x14ac:dyDescent="0.25">
      <c r="G591" s="65"/>
      <c r="H591" s="87">
        <v>586</v>
      </c>
      <c r="I591" s="87"/>
      <c r="J591" s="87"/>
      <c r="K591" s="87"/>
      <c r="L591" s="88"/>
      <c r="M591" s="88"/>
      <c r="N591" s="87"/>
      <c r="O591" s="73"/>
      <c r="P591" s="73"/>
      <c r="Q591" s="87"/>
      <c r="R591" s="87"/>
      <c r="S591" s="87"/>
      <c r="T591" s="87"/>
      <c r="U591" s="87"/>
      <c r="V591" s="87"/>
      <c r="W591" s="87"/>
    </row>
    <row r="592" spans="7:23" ht="30" hidden="1" customHeight="1" x14ac:dyDescent="0.25">
      <c r="G592" s="65"/>
      <c r="H592" s="87">
        <v>587</v>
      </c>
      <c r="I592" s="87"/>
      <c r="J592" s="87"/>
      <c r="K592" s="87"/>
      <c r="L592" s="88"/>
      <c r="M592" s="88"/>
      <c r="N592" s="87"/>
      <c r="O592" s="73"/>
      <c r="P592" s="73"/>
      <c r="Q592" s="87"/>
      <c r="R592" s="87"/>
      <c r="S592" s="87"/>
      <c r="T592" s="87"/>
      <c r="U592" s="87"/>
      <c r="V592" s="87"/>
      <c r="W592" s="87"/>
    </row>
    <row r="593" spans="7:23" ht="30" hidden="1" customHeight="1" x14ac:dyDescent="0.25">
      <c r="G593" s="65"/>
      <c r="H593" s="87">
        <v>588</v>
      </c>
      <c r="I593" s="87"/>
      <c r="J593" s="87"/>
      <c r="K593" s="87"/>
      <c r="L593" s="88"/>
      <c r="M593" s="88"/>
      <c r="N593" s="87"/>
      <c r="O593" s="73"/>
      <c r="P593" s="73"/>
      <c r="Q593" s="87"/>
      <c r="R593" s="87"/>
      <c r="S593" s="87"/>
      <c r="T593" s="87"/>
      <c r="U593" s="87"/>
      <c r="V593" s="87"/>
      <c r="W593" s="87"/>
    </row>
    <row r="594" spans="7:23" ht="30" hidden="1" customHeight="1" x14ac:dyDescent="0.25">
      <c r="G594" s="65"/>
      <c r="H594" s="87">
        <v>589</v>
      </c>
      <c r="I594" s="87"/>
      <c r="J594" s="87"/>
      <c r="K594" s="87"/>
      <c r="L594" s="88"/>
      <c r="M594" s="88"/>
      <c r="N594" s="87"/>
      <c r="O594" s="73"/>
      <c r="P594" s="73"/>
      <c r="Q594" s="87"/>
      <c r="R594" s="87"/>
      <c r="S594" s="87"/>
      <c r="T594" s="87"/>
      <c r="U594" s="87"/>
      <c r="V594" s="87"/>
      <c r="W594" s="87"/>
    </row>
    <row r="595" spans="7:23" ht="30" hidden="1" customHeight="1" x14ac:dyDescent="0.25">
      <c r="G595" s="65"/>
      <c r="H595" s="87">
        <v>590</v>
      </c>
      <c r="I595" s="87"/>
      <c r="J595" s="87"/>
      <c r="K595" s="87"/>
      <c r="L595" s="88"/>
      <c r="M595" s="88"/>
      <c r="N595" s="87"/>
      <c r="O595" s="73"/>
      <c r="P595" s="73"/>
      <c r="Q595" s="87"/>
      <c r="R595" s="87"/>
      <c r="S595" s="87"/>
      <c r="T595" s="87"/>
      <c r="U595" s="87"/>
      <c r="V595" s="87"/>
      <c r="W595" s="87"/>
    </row>
    <row r="596" spans="7:23" ht="30" hidden="1" customHeight="1" x14ac:dyDescent="0.25">
      <c r="G596" s="65"/>
      <c r="H596" s="87">
        <v>591</v>
      </c>
      <c r="I596" s="87"/>
      <c r="J596" s="87"/>
      <c r="K596" s="87"/>
      <c r="L596" s="88"/>
      <c r="M596" s="88"/>
      <c r="N596" s="87"/>
      <c r="O596" s="73"/>
      <c r="P596" s="73"/>
      <c r="Q596" s="87"/>
      <c r="R596" s="87"/>
      <c r="S596" s="87"/>
      <c r="T596" s="87"/>
      <c r="U596" s="87"/>
      <c r="V596" s="87"/>
      <c r="W596" s="87"/>
    </row>
    <row r="597" spans="7:23" ht="30" hidden="1" customHeight="1" x14ac:dyDescent="0.25">
      <c r="G597" s="65"/>
      <c r="H597" s="87">
        <v>592</v>
      </c>
      <c r="I597" s="87"/>
      <c r="J597" s="87"/>
      <c r="K597" s="87"/>
      <c r="L597" s="88"/>
      <c r="M597" s="88"/>
      <c r="N597" s="87"/>
      <c r="O597" s="73"/>
      <c r="P597" s="73"/>
      <c r="Q597" s="87"/>
      <c r="R597" s="87"/>
      <c r="S597" s="87"/>
      <c r="T597" s="87"/>
      <c r="U597" s="87"/>
      <c r="V597" s="87"/>
      <c r="W597" s="87"/>
    </row>
    <row r="598" spans="7:23" ht="30" hidden="1" customHeight="1" x14ac:dyDescent="0.25">
      <c r="G598" s="65"/>
      <c r="H598" s="87">
        <v>593</v>
      </c>
      <c r="I598" s="87"/>
      <c r="J598" s="87"/>
      <c r="K598" s="87"/>
      <c r="L598" s="88"/>
      <c r="M598" s="88"/>
      <c r="N598" s="87"/>
      <c r="O598" s="73"/>
      <c r="P598" s="73"/>
      <c r="Q598" s="87"/>
      <c r="R598" s="87"/>
      <c r="S598" s="87"/>
      <c r="T598" s="87"/>
      <c r="U598" s="87"/>
      <c r="V598" s="87"/>
      <c r="W598" s="87"/>
    </row>
    <row r="599" spans="7:23" ht="30" hidden="1" customHeight="1" x14ac:dyDescent="0.25">
      <c r="G599" s="65"/>
      <c r="H599" s="87">
        <v>594</v>
      </c>
      <c r="I599" s="87"/>
      <c r="J599" s="87"/>
      <c r="K599" s="87"/>
      <c r="L599" s="88"/>
      <c r="M599" s="88"/>
      <c r="N599" s="87"/>
      <c r="O599" s="73"/>
      <c r="P599" s="73"/>
      <c r="Q599" s="87"/>
      <c r="R599" s="87"/>
      <c r="S599" s="87"/>
      <c r="T599" s="87"/>
      <c r="U599" s="87"/>
      <c r="V599" s="87"/>
      <c r="W599" s="87"/>
    </row>
    <row r="600" spans="7:23" ht="30" hidden="1" customHeight="1" x14ac:dyDescent="0.25">
      <c r="G600" s="65"/>
      <c r="H600" s="87">
        <v>595</v>
      </c>
      <c r="I600" s="87"/>
      <c r="J600" s="87"/>
      <c r="K600" s="87"/>
      <c r="L600" s="88"/>
      <c r="M600" s="88"/>
      <c r="N600" s="87"/>
      <c r="O600" s="73"/>
      <c r="P600" s="73"/>
      <c r="Q600" s="87"/>
      <c r="R600" s="87"/>
      <c r="S600" s="87"/>
      <c r="T600" s="87"/>
      <c r="U600" s="87"/>
      <c r="V600" s="87"/>
      <c r="W600" s="87"/>
    </row>
    <row r="601" spans="7:23" ht="30" hidden="1" customHeight="1" x14ac:dyDescent="0.25">
      <c r="G601" s="65"/>
      <c r="H601" s="87">
        <v>596</v>
      </c>
      <c r="I601" s="87"/>
      <c r="J601" s="87"/>
      <c r="K601" s="87"/>
      <c r="L601" s="88"/>
      <c r="M601" s="88"/>
      <c r="N601" s="87"/>
      <c r="O601" s="73"/>
      <c r="P601" s="73"/>
      <c r="Q601" s="87"/>
      <c r="R601" s="87"/>
      <c r="S601" s="87"/>
      <c r="T601" s="87"/>
      <c r="U601" s="87"/>
      <c r="V601" s="87"/>
      <c r="W601" s="87"/>
    </row>
    <row r="602" spans="7:23" ht="30" hidden="1" customHeight="1" x14ac:dyDescent="0.25">
      <c r="G602" s="65"/>
      <c r="H602" s="87">
        <v>597</v>
      </c>
      <c r="I602" s="87"/>
      <c r="J602" s="87"/>
      <c r="K602" s="87"/>
      <c r="L602" s="88"/>
      <c r="M602" s="88"/>
      <c r="N602" s="87"/>
      <c r="O602" s="73"/>
      <c r="P602" s="73"/>
      <c r="Q602" s="87"/>
      <c r="R602" s="87"/>
      <c r="S602" s="87"/>
      <c r="T602" s="87"/>
      <c r="U602" s="87"/>
      <c r="V602" s="87"/>
      <c r="W602" s="87"/>
    </row>
    <row r="603" spans="7:23" ht="30" hidden="1" customHeight="1" x14ac:dyDescent="0.25">
      <c r="G603" s="65"/>
      <c r="H603" s="87">
        <v>598</v>
      </c>
      <c r="I603" s="87"/>
      <c r="J603" s="87"/>
      <c r="K603" s="87"/>
      <c r="L603" s="88"/>
      <c r="M603" s="88"/>
      <c r="N603" s="87"/>
      <c r="O603" s="73"/>
      <c r="P603" s="73"/>
      <c r="Q603" s="87"/>
      <c r="R603" s="87"/>
      <c r="S603" s="87"/>
      <c r="T603" s="87"/>
      <c r="U603" s="87"/>
      <c r="V603" s="87"/>
      <c r="W603" s="87"/>
    </row>
    <row r="604" spans="7:23" ht="30" hidden="1" customHeight="1" x14ac:dyDescent="0.25">
      <c r="G604" s="65"/>
      <c r="H604" s="87">
        <v>599</v>
      </c>
      <c r="I604" s="87"/>
      <c r="J604" s="87"/>
      <c r="K604" s="87"/>
      <c r="L604" s="88"/>
      <c r="M604" s="88"/>
      <c r="N604" s="87"/>
      <c r="O604" s="73"/>
      <c r="P604" s="73"/>
      <c r="Q604" s="87"/>
      <c r="R604" s="87"/>
      <c r="S604" s="87"/>
      <c r="T604" s="87"/>
      <c r="U604" s="87"/>
      <c r="V604" s="87"/>
      <c r="W604" s="87"/>
    </row>
    <row r="605" spans="7:23" ht="30" hidden="1" customHeight="1" x14ac:dyDescent="0.25">
      <c r="G605" s="65"/>
      <c r="H605" s="87">
        <v>600</v>
      </c>
      <c r="I605" s="87"/>
      <c r="J605" s="87"/>
      <c r="K605" s="87"/>
      <c r="L605" s="88"/>
      <c r="M605" s="88"/>
      <c r="N605" s="87"/>
      <c r="O605" s="73"/>
      <c r="P605" s="73"/>
      <c r="Q605" s="87"/>
      <c r="R605" s="87"/>
      <c r="S605" s="87"/>
      <c r="T605" s="87"/>
      <c r="U605" s="87"/>
      <c r="V605" s="87"/>
      <c r="W605" s="87"/>
    </row>
    <row r="606" spans="7:23" ht="30" customHeight="1" x14ac:dyDescent="0.25">
      <c r="G606" s="65"/>
    </row>
    <row r="607" spans="7:23" ht="30" customHeight="1" x14ac:dyDescent="0.25">
      <c r="G607" s="65"/>
    </row>
    <row r="608" spans="7:23" ht="30" customHeight="1" x14ac:dyDescent="0.25">
      <c r="G608" s="65"/>
    </row>
    <row r="609" spans="7:7" ht="30" customHeight="1" x14ac:dyDescent="0.25">
      <c r="G609" s="65"/>
    </row>
  </sheetData>
  <sheetProtection algorithmName="SHA-512" hashValue="7hzq1V92W4XofJbzbNdJFel6sRSniXlWf8CwKSjHGvapN8HWrHFu3EYwrbwRzL+Qo16l+rRX0ROTYbSDJsJ4NQ==" saltValue="1zMkBJ/RnGG5FKn/q0uXZw==" spinCount="100000" sheet="1" objects="1" scenarios="1"/>
  <mergeCells count="10">
    <mergeCell ref="L3:R3"/>
    <mergeCell ref="H4:M4"/>
    <mergeCell ref="H3:J3"/>
    <mergeCell ref="B7:F7"/>
    <mergeCell ref="B10:F10"/>
    <mergeCell ref="B13:F14"/>
    <mergeCell ref="B15:F15"/>
    <mergeCell ref="B16:F16"/>
    <mergeCell ref="P4:W4"/>
    <mergeCell ref="P5:Q5"/>
  </mergeCells>
  <printOptions horizontalCentered="1"/>
  <pageMargins left="0.70866141732283472" right="0.70866141732283472" top="1.1811023622047245" bottom="0.78740157480314965" header="0.31496062992125984" footer="0.31496062992125984"/>
  <pageSetup paperSize="9" pageOrder="overThenDown" orientation="portrait" verticalDpi="300" r:id="rId1"/>
  <headerFooter>
    <oddHeader>&amp;C&amp;"-,Fett"&amp;16
Food Tolerances&amp;R&amp;G</oddHeader>
    <oddFooter>&amp;Cwww.gut-and-me.com</oddFooter>
  </headerFooter>
  <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1" id="{2488FD74-C5A1-46DC-AE72-1B42594E366E}">
            <xm:f>$J6=Images!$J$2</xm:f>
            <x14:dxf>
              <fill>
                <patternFill>
                  <bgColor rgb="FF92D050"/>
                </patternFill>
              </fill>
            </x14:dxf>
          </x14:cfRule>
          <x14:cfRule type="expression" priority="8" id="{AE336C6C-4E3C-41C5-856D-1F2290A6ACB3}">
            <xm:f>$J6=Images!$J$3</xm:f>
            <x14:dxf>
              <fill>
                <patternFill>
                  <bgColor theme="5" tint="0.39994506668294322"/>
                </patternFill>
              </fill>
            </x14:dxf>
          </x14:cfRule>
          <x14:cfRule type="expression" priority="15" id="{9522338F-DC1F-4A80-A59F-E4A339920066}">
            <xm:f>$J6=Images!$J$4</xm:f>
            <x14:dxf>
              <font>
                <color auto="1"/>
              </font>
              <fill>
                <patternFill>
                  <bgColor rgb="FFFF3E11"/>
                </patternFill>
              </fill>
            </x14:dxf>
          </x14:cfRule>
          <xm:sqref>I6:I605</xm:sqref>
        </x14:conditionalFormatting>
        <x14:conditionalFormatting xmlns:xm="http://schemas.microsoft.com/office/excel/2006/main">
          <x14:cfRule type="expression" priority="3" id="{BFE066BF-F32C-4726-9967-FEE03DEA042E}">
            <xm:f>$L6=Images!$J$2</xm:f>
            <x14:dxf>
              <fill>
                <patternFill>
                  <bgColor rgb="FF92D050"/>
                </patternFill>
              </fill>
            </x14:dxf>
          </x14:cfRule>
          <x14:cfRule type="expression" priority="9" id="{9884452A-2A14-45A9-BF8B-EEC04FE72643}">
            <xm:f>$L6=Images!$J$3</xm:f>
            <x14:dxf>
              <fill>
                <patternFill>
                  <bgColor theme="5" tint="0.39994506668294322"/>
                </patternFill>
              </fill>
            </x14:dxf>
          </x14:cfRule>
          <x14:cfRule type="expression" priority="16" id="{9C531B66-39D9-41E6-A2B1-AA0CE41C38B9}">
            <xm:f>$L6=Images!$J$4</xm:f>
            <x14:dxf>
              <fill>
                <patternFill>
                  <bgColor rgb="FFFF3E11"/>
                </patternFill>
              </fill>
            </x14:dxf>
          </x14:cfRule>
          <xm:sqref>K6:K605</xm:sqref>
        </x14:conditionalFormatting>
        <x14:conditionalFormatting xmlns:xm="http://schemas.microsoft.com/office/excel/2006/main">
          <x14:cfRule type="expression" priority="4" id="{302EFEF6-6352-42DA-9034-B44CC60EC879}">
            <xm:f>$N6=Images!$J$2</xm:f>
            <x14:dxf>
              <fill>
                <patternFill>
                  <bgColor rgb="FF92D050"/>
                </patternFill>
              </fill>
            </x14:dxf>
          </x14:cfRule>
          <x14:cfRule type="expression" priority="11" id="{C14C1858-EE63-47D0-9CEC-26BD4297C0F6}">
            <xm:f>$N6=Images!$J$3</xm:f>
            <x14:dxf>
              <fill>
                <patternFill>
                  <bgColor theme="5" tint="0.39994506668294322"/>
                </patternFill>
              </fill>
            </x14:dxf>
          </x14:cfRule>
          <x14:cfRule type="expression" priority="17" id="{D70784D5-4C15-44F0-8D3F-820947BA37CE}">
            <xm:f>$N6=Images!$J$4</xm:f>
            <x14:dxf>
              <fill>
                <patternFill>
                  <bgColor rgb="FFFF3E11"/>
                </patternFill>
              </fill>
            </x14:dxf>
          </x14:cfRule>
          <xm:sqref>M6:M605</xm:sqref>
        </x14:conditionalFormatting>
        <x14:conditionalFormatting xmlns:xm="http://schemas.microsoft.com/office/excel/2006/main">
          <x14:cfRule type="expression" priority="5" id="{C7B5F7D1-83C1-448E-B24E-0519D8181375}">
            <xm:f>$S6=Images!$J$2</xm:f>
            <x14:dxf>
              <fill>
                <patternFill>
                  <bgColor rgb="FF92D050"/>
                </patternFill>
              </fill>
            </x14:dxf>
          </x14:cfRule>
          <x14:cfRule type="expression" priority="18" id="{205074DD-6981-4724-B416-1CF252E94F48}">
            <xm:f>$S6=Images!$J$4</xm:f>
            <x14:dxf>
              <fill>
                <patternFill>
                  <bgColor rgb="FFFF3E11"/>
                </patternFill>
              </fill>
            </x14:dxf>
          </x14:cfRule>
          <xm:sqref>R6:R204</xm:sqref>
        </x14:conditionalFormatting>
        <x14:conditionalFormatting xmlns:xm="http://schemas.microsoft.com/office/excel/2006/main">
          <x14:cfRule type="expression" priority="10" id="{3F7889DA-7D28-4D81-8E06-E9B637EB421B}">
            <xm:f>$S6=Images!$J$3</xm:f>
            <x14:dxf>
              <fill>
                <patternFill>
                  <bgColor theme="5" tint="0.39994506668294322"/>
                </patternFill>
              </fill>
            </x14:dxf>
          </x14:cfRule>
          <xm:sqref>R6:R605</xm:sqref>
        </x14:conditionalFormatting>
        <x14:conditionalFormatting xmlns:xm="http://schemas.microsoft.com/office/excel/2006/main">
          <x14:cfRule type="expression" priority="6" id="{25D5FB68-A355-4596-BD5C-565A8440F481}">
            <xm:f>$U6=Images!$J$2</xm:f>
            <x14:dxf>
              <fill>
                <patternFill>
                  <bgColor rgb="FF92D050"/>
                </patternFill>
              </fill>
            </x14:dxf>
          </x14:cfRule>
          <x14:cfRule type="expression" priority="13" id="{4FB8D75F-4BB5-4EF6-B897-92185C1A3F8F}">
            <xm:f>$U6=Images!$J$3</xm:f>
            <x14:dxf>
              <fill>
                <patternFill>
                  <bgColor theme="5" tint="0.39994506668294322"/>
                </patternFill>
              </fill>
            </x14:dxf>
          </x14:cfRule>
          <x14:cfRule type="expression" priority="19" id="{A6340D44-82B5-490E-B571-9B3C1C1A72BD}">
            <xm:f>$U6=Images!$J$4</xm:f>
            <x14:dxf>
              <fill>
                <patternFill>
                  <bgColor rgb="FFFF3E11"/>
                </patternFill>
              </fill>
            </x14:dxf>
          </x14:cfRule>
          <xm:sqref>T6:T605</xm:sqref>
        </x14:conditionalFormatting>
        <x14:conditionalFormatting xmlns:xm="http://schemas.microsoft.com/office/excel/2006/main">
          <x14:cfRule type="expression" priority="7" id="{CCA28D3E-6D76-4A34-8E2D-7A2187876986}">
            <xm:f>$W6=Images!$J$2</xm:f>
            <x14:dxf>
              <fill>
                <patternFill>
                  <bgColor rgb="FF92D050"/>
                </patternFill>
              </fill>
            </x14:dxf>
          </x14:cfRule>
          <x14:cfRule type="expression" priority="14" id="{569AB1F6-B225-4F6C-9335-70736C67949A}">
            <xm:f>$W6=Images!$J$3</xm:f>
            <x14:dxf>
              <fill>
                <patternFill>
                  <bgColor theme="5" tint="0.39994506668294322"/>
                </patternFill>
              </fill>
            </x14:dxf>
          </x14:cfRule>
          <x14:cfRule type="expression" priority="20" id="{A501D703-CF1F-4BCF-8505-2BB333D6868A}">
            <xm:f>$W6=Images!$J$4</xm:f>
            <x14:dxf>
              <fill>
                <patternFill>
                  <bgColor rgb="FFFF3E11"/>
                </patternFill>
              </fill>
            </x14:dxf>
          </x14:cfRule>
          <xm:sqref>V6:V605</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9C89512C-A067-4A93-9CA6-3EDD423080B9}">
          <x14:formula1>
            <xm:f>Images!$J$2:$J$4</xm:f>
          </x14:formula1>
          <xm:sqref>J205:J605 U205:U605 S205:S605 L205:L605 L5 W205:W605 N205:P605</xm:sqref>
        </x14:dataValidation>
        <x14:dataValidation type="list" allowBlank="1" showInputMessage="1" showErrorMessage="1" errorTitle="Input error" error="Please select a value from the list. To do this, click on the cell and then on the arrow next to the cell to open the list." xr:uid="{230E4EB9-FD59-4FC4-95C9-0B6580E30E99}">
          <x14:formula1>
            <xm:f>Images!$J$2:$J$5</xm:f>
          </x14:formula1>
          <xm:sqref>W6:W204 J6:J204 L6:L204 N6:N204 S6:S204 U6:U204</xm:sqref>
        </x14:dataValidation>
        <x14:dataValidation type="list" allowBlank="1" showInputMessage="1" showErrorMessage="1" errorTitle="Input error" error="Please select a value from the list. To do this, click on the cell and then on the arrow next to the cell to open the list." xr:uid="{4D9457F7-75E0-4CEC-96DE-A78EF00819CB}">
          <x14:formula1>
            <xm:f>Wertebereiche!$M$2:$M$77</xm:f>
          </x14:formula1>
          <xm:sqref>D8</xm:sqref>
        </x14:dataValidation>
        <x14:dataValidation type="list" allowBlank="1" showInputMessage="1" showErrorMessage="1" errorTitle="Input error" error="Please select a value from the list. To do this, click on the cell and then on the arrow next to the cell to open the list." xr:uid="{79F33AEE-027C-4B87-97D5-99CE80AD2918}">
          <x14:formula1>
            <xm:f>Wertebereiche!$V$2:$V$13</xm:f>
          </x14:formula1>
          <xm:sqref>D11</xm:sqref>
        </x14:dataValidation>
        <x14:dataValidation type="list" allowBlank="1" showInputMessage="1" showErrorMessage="1" errorTitle="Input error" error="Please select a value from the list. To do this, click on the cell and then on the arrow next to the cell to open the list." xr:uid="{C683FFBE-30CF-40ED-9EB7-1B19542B76AC}">
          <x14:formula1>
            <xm:f>Wertebereiche!$X$2:$X$14</xm:f>
          </x14:formula1>
          <xm:sqref>AC6:AC204 P6:P204</xm:sqref>
        </x14:dataValidation>
        <x14:dataValidation type="list" allowBlank="1" showInputMessage="1" showErrorMessage="1" errorTitle="Input error" error="Please select a value from the list. To do this, click on the cell and then on the arrow next to the cell to open the list." xr:uid="{87D708C2-AC70-4959-A871-FA6A87B059C1}">
          <x14:formula1>
            <xm:f>Wertebereiche!$W$2:$W$33</xm:f>
          </x14:formula1>
          <xm:sqref>Q6:Q204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8BF3A-308E-4CE8-B570-4283DAEE8610}">
  <sheetPr codeName="Tabelle7">
    <pageSetUpPr autoPageBreaks="0"/>
  </sheetPr>
  <dimension ref="A1:O42"/>
  <sheetViews>
    <sheetView showGridLines="0" showRowColHeaders="0" zoomScaleNormal="100" zoomScaleSheetLayoutView="85" workbookViewId="0">
      <pane ySplit="2" topLeftCell="A3" activePane="bottomLeft" state="frozen"/>
      <selection pane="bottomLeft" activeCell="D3" sqref="D3"/>
    </sheetView>
  </sheetViews>
  <sheetFormatPr baseColWidth="10" defaultColWidth="10.85546875" defaultRowHeight="30" customHeight="1" x14ac:dyDescent="0.25"/>
  <cols>
    <col min="1" max="1" width="20.7109375" style="34" customWidth="1"/>
    <col min="2" max="2" width="26.7109375" style="34" customWidth="1"/>
    <col min="3" max="3" width="12" style="34" customWidth="1"/>
    <col min="4" max="15" width="15.7109375" style="34" customWidth="1"/>
    <col min="16" max="16384" width="10.85546875" style="34"/>
  </cols>
  <sheetData>
    <row r="1" spans="1:15" ht="30" customHeight="1" thickBot="1" x14ac:dyDescent="0.3">
      <c r="A1" s="321" t="str">
        <f>Wertebereiche!P78</f>
        <v>Medication &amp; Supplement Intake Schedule</v>
      </c>
      <c r="B1" s="321"/>
      <c r="C1" s="184"/>
      <c r="D1" s="322" t="str">
        <f>Wertebereiche!P79</f>
        <v>Morning</v>
      </c>
      <c r="E1" s="323"/>
      <c r="F1" s="323"/>
      <c r="G1" s="324"/>
      <c r="H1" s="322" t="str">
        <f>Wertebereiche!P80</f>
        <v>Noon</v>
      </c>
      <c r="I1" s="323"/>
      <c r="J1" s="323"/>
      <c r="K1" s="324"/>
      <c r="L1" s="322" t="str">
        <f>Wertebereiche!P81</f>
        <v>Evening</v>
      </c>
      <c r="M1" s="323"/>
      <c r="N1" s="323"/>
      <c r="O1" s="324"/>
    </row>
    <row r="2" spans="1:15" ht="30" customHeight="1" x14ac:dyDescent="0.25">
      <c r="A2" s="321"/>
      <c r="B2" s="321"/>
      <c r="C2" s="181"/>
      <c r="D2" s="182" t="str">
        <f>Wertebereiche!P82</f>
        <v>Name</v>
      </c>
      <c r="E2" s="183" t="str">
        <f>Wertebereiche!P83</f>
        <v>Manufacturer</v>
      </c>
      <c r="F2" s="218" t="str">
        <f>Wertebereiche!P84</f>
        <v>Quantity</v>
      </c>
      <c r="G2" s="213" t="str">
        <f>Wertebereiche!P85</f>
        <v>Comment</v>
      </c>
      <c r="H2" s="182" t="str">
        <f>Wertebereiche!P82</f>
        <v>Name</v>
      </c>
      <c r="I2" s="183" t="str">
        <f>Wertebereiche!P83</f>
        <v>Manufacturer</v>
      </c>
      <c r="J2" s="218" t="str">
        <f>Wertebereiche!P84</f>
        <v>Quantity</v>
      </c>
      <c r="K2" s="248" t="str">
        <f>Wertebereiche!P85</f>
        <v>Comment</v>
      </c>
      <c r="L2" s="182" t="str">
        <f>Wertebereiche!P82</f>
        <v>Name</v>
      </c>
      <c r="M2" s="183" t="str">
        <f>Wertebereiche!P83</f>
        <v>Manufacturer</v>
      </c>
      <c r="N2" s="218" t="str">
        <f>Wertebereiche!P84</f>
        <v>Quantity</v>
      </c>
      <c r="O2" s="222" t="str">
        <f>Wertebereiche!P85</f>
        <v>Comment</v>
      </c>
    </row>
    <row r="3" spans="1:15" ht="30" customHeight="1" x14ac:dyDescent="0.25">
      <c r="A3" s="19"/>
      <c r="B3" s="115"/>
      <c r="C3" s="173">
        <v>1</v>
      </c>
      <c r="D3" s="129" t="s">
        <v>226</v>
      </c>
      <c r="E3" s="114" t="s">
        <v>228</v>
      </c>
      <c r="F3" s="110" t="s">
        <v>12</v>
      </c>
      <c r="G3" s="214"/>
      <c r="H3" s="129"/>
      <c r="I3" s="114"/>
      <c r="J3" s="110"/>
      <c r="K3" s="134"/>
      <c r="L3" s="133"/>
      <c r="M3" s="110"/>
      <c r="N3" s="113"/>
      <c r="O3" s="134"/>
    </row>
    <row r="4" spans="1:15" ht="30" customHeight="1" x14ac:dyDescent="0.25">
      <c r="A4" s="19"/>
      <c r="B4" s="19"/>
      <c r="C4" s="174">
        <v>2</v>
      </c>
      <c r="D4" s="176" t="s">
        <v>227</v>
      </c>
      <c r="E4" s="130" t="s">
        <v>228</v>
      </c>
      <c r="F4" s="130" t="s">
        <v>243</v>
      </c>
      <c r="G4" s="215"/>
      <c r="H4" s="131"/>
      <c r="I4" s="130"/>
      <c r="J4" s="130"/>
      <c r="K4" s="132"/>
      <c r="L4" s="131"/>
      <c r="M4" s="130"/>
      <c r="N4" s="220"/>
      <c r="O4" s="132"/>
    </row>
    <row r="5" spans="1:15" ht="30" customHeight="1" x14ac:dyDescent="0.25">
      <c r="A5" s="19"/>
      <c r="B5" s="19"/>
      <c r="C5" s="175">
        <v>3</v>
      </c>
      <c r="D5" s="133"/>
      <c r="E5" s="110"/>
      <c r="F5" s="110"/>
      <c r="G5" s="216"/>
      <c r="H5" s="133"/>
      <c r="I5" s="110"/>
      <c r="J5" s="110"/>
      <c r="K5" s="134"/>
      <c r="L5" s="133"/>
      <c r="M5" s="110"/>
      <c r="N5" s="113"/>
      <c r="O5" s="134"/>
    </row>
    <row r="6" spans="1:15" ht="30" customHeight="1" x14ac:dyDescent="0.25">
      <c r="A6" s="19"/>
      <c r="B6" s="19"/>
      <c r="C6" s="174">
        <v>4</v>
      </c>
      <c r="D6" s="131"/>
      <c r="E6" s="130"/>
      <c r="F6" s="130"/>
      <c r="G6" s="215"/>
      <c r="H6" s="131"/>
      <c r="I6" s="130"/>
      <c r="J6" s="130"/>
      <c r="K6" s="132"/>
      <c r="L6" s="131"/>
      <c r="M6" s="130"/>
      <c r="N6" s="220"/>
      <c r="O6" s="132"/>
    </row>
    <row r="7" spans="1:15" ht="30" customHeight="1" x14ac:dyDescent="0.25">
      <c r="A7" s="19"/>
      <c r="B7" s="19"/>
      <c r="C7" s="175">
        <v>5</v>
      </c>
      <c r="D7" s="133"/>
      <c r="E7" s="110"/>
      <c r="F7" s="110"/>
      <c r="G7" s="216"/>
      <c r="H7" s="133"/>
      <c r="I7" s="110"/>
      <c r="J7" s="110"/>
      <c r="K7" s="134"/>
      <c r="L7" s="133"/>
      <c r="M7" s="110"/>
      <c r="N7" s="113"/>
      <c r="O7" s="134"/>
    </row>
    <row r="8" spans="1:15" ht="30" customHeight="1" x14ac:dyDescent="0.25">
      <c r="A8" s="19"/>
      <c r="B8" s="19"/>
      <c r="C8" s="174">
        <v>6</v>
      </c>
      <c r="D8" s="131"/>
      <c r="E8" s="130"/>
      <c r="F8" s="130"/>
      <c r="G8" s="215"/>
      <c r="H8" s="131"/>
      <c r="I8" s="130"/>
      <c r="J8" s="130"/>
      <c r="K8" s="132"/>
      <c r="L8" s="131"/>
      <c r="M8" s="130"/>
      <c r="N8" s="220"/>
      <c r="O8" s="132"/>
    </row>
    <row r="9" spans="1:15" ht="30" customHeight="1" x14ac:dyDescent="0.25">
      <c r="A9" s="19"/>
      <c r="B9" s="19"/>
      <c r="C9" s="175">
        <v>7</v>
      </c>
      <c r="D9" s="133"/>
      <c r="E9" s="110"/>
      <c r="F9" s="110"/>
      <c r="G9" s="216"/>
      <c r="H9" s="133"/>
      <c r="I9" s="110"/>
      <c r="J9" s="110"/>
      <c r="K9" s="134"/>
      <c r="L9" s="133"/>
      <c r="M9" s="110"/>
      <c r="N9" s="113"/>
      <c r="O9" s="134"/>
    </row>
    <row r="10" spans="1:15" ht="30" customHeight="1" x14ac:dyDescent="0.25">
      <c r="A10" s="19"/>
      <c r="B10" s="19"/>
      <c r="C10" s="174">
        <v>8</v>
      </c>
      <c r="D10" s="131"/>
      <c r="E10" s="130"/>
      <c r="F10" s="130"/>
      <c r="G10" s="215"/>
      <c r="H10" s="131"/>
      <c r="I10" s="130"/>
      <c r="J10" s="130"/>
      <c r="K10" s="132"/>
      <c r="L10" s="131"/>
      <c r="M10" s="130"/>
      <c r="N10" s="220"/>
      <c r="O10" s="132"/>
    </row>
    <row r="11" spans="1:15" ht="30" customHeight="1" x14ac:dyDescent="0.25">
      <c r="A11" s="19"/>
      <c r="B11" s="19"/>
      <c r="C11" s="175">
        <v>9</v>
      </c>
      <c r="D11" s="133"/>
      <c r="E11" s="110"/>
      <c r="F11" s="110"/>
      <c r="G11" s="216"/>
      <c r="H11" s="133"/>
      <c r="I11" s="110"/>
      <c r="J11" s="110"/>
      <c r="K11" s="134"/>
      <c r="L11" s="133"/>
      <c r="M11" s="110"/>
      <c r="N11" s="113"/>
      <c r="O11" s="134"/>
    </row>
    <row r="12" spans="1:15" ht="30" customHeight="1" x14ac:dyDescent="0.25">
      <c r="A12" s="19"/>
      <c r="B12" s="19"/>
      <c r="C12" s="174">
        <v>10</v>
      </c>
      <c r="D12" s="131"/>
      <c r="E12" s="130"/>
      <c r="F12" s="130"/>
      <c r="G12" s="215"/>
      <c r="H12" s="131"/>
      <c r="I12" s="130"/>
      <c r="J12" s="130"/>
      <c r="K12" s="132"/>
      <c r="L12" s="131"/>
      <c r="M12" s="130"/>
      <c r="N12" s="220"/>
      <c r="O12" s="132"/>
    </row>
    <row r="13" spans="1:15" ht="30" customHeight="1" x14ac:dyDescent="0.25">
      <c r="A13" s="19"/>
      <c r="B13" s="19"/>
      <c r="C13" s="175">
        <v>11</v>
      </c>
      <c r="D13" s="133"/>
      <c r="E13" s="110"/>
      <c r="F13" s="110"/>
      <c r="G13" s="216"/>
      <c r="H13" s="133"/>
      <c r="I13" s="110"/>
      <c r="J13" s="110"/>
      <c r="K13" s="134"/>
      <c r="L13" s="133"/>
      <c r="M13" s="110"/>
      <c r="N13" s="113"/>
      <c r="O13" s="134"/>
    </row>
    <row r="14" spans="1:15" ht="30" customHeight="1" x14ac:dyDescent="0.25">
      <c r="A14" s="19"/>
      <c r="B14" s="19"/>
      <c r="C14" s="174">
        <v>12</v>
      </c>
      <c r="D14" s="131"/>
      <c r="E14" s="130"/>
      <c r="F14" s="130"/>
      <c r="G14" s="215"/>
      <c r="H14" s="131"/>
      <c r="I14" s="130"/>
      <c r="J14" s="130"/>
      <c r="K14" s="132"/>
      <c r="L14" s="131"/>
      <c r="M14" s="130"/>
      <c r="N14" s="220"/>
      <c r="O14" s="132"/>
    </row>
    <row r="15" spans="1:15" ht="30" customHeight="1" x14ac:dyDescent="0.25">
      <c r="A15" s="19"/>
      <c r="B15" s="19"/>
      <c r="C15" s="175">
        <v>13</v>
      </c>
      <c r="D15" s="133"/>
      <c r="E15" s="110"/>
      <c r="F15" s="110"/>
      <c r="G15" s="216"/>
      <c r="H15" s="133"/>
      <c r="I15" s="110"/>
      <c r="J15" s="110"/>
      <c r="K15" s="134"/>
      <c r="L15" s="133"/>
      <c r="M15" s="110"/>
      <c r="N15" s="113"/>
      <c r="O15" s="134"/>
    </row>
    <row r="16" spans="1:15" ht="30" customHeight="1" x14ac:dyDescent="0.25">
      <c r="A16" s="19"/>
      <c r="B16" s="19"/>
      <c r="C16" s="174">
        <v>14</v>
      </c>
      <c r="D16" s="131"/>
      <c r="E16" s="130"/>
      <c r="F16" s="130"/>
      <c r="G16" s="215"/>
      <c r="H16" s="131"/>
      <c r="I16" s="130"/>
      <c r="J16" s="130"/>
      <c r="K16" s="132"/>
      <c r="L16" s="131"/>
      <c r="M16" s="130"/>
      <c r="N16" s="220"/>
      <c r="O16" s="132"/>
    </row>
    <row r="17" spans="1:15" ht="30" customHeight="1" x14ac:dyDescent="0.25">
      <c r="A17" s="19"/>
      <c r="B17" s="19"/>
      <c r="C17" s="175">
        <v>15</v>
      </c>
      <c r="D17" s="133"/>
      <c r="E17" s="110"/>
      <c r="F17" s="110"/>
      <c r="G17" s="216"/>
      <c r="H17" s="133"/>
      <c r="I17" s="110"/>
      <c r="J17" s="110"/>
      <c r="K17" s="134"/>
      <c r="L17" s="133"/>
      <c r="M17" s="110"/>
      <c r="N17" s="113"/>
      <c r="O17" s="134"/>
    </row>
    <row r="18" spans="1:15" ht="30" customHeight="1" x14ac:dyDescent="0.25">
      <c r="A18" s="19"/>
      <c r="B18" s="19"/>
      <c r="C18" s="174">
        <v>16</v>
      </c>
      <c r="D18" s="131"/>
      <c r="E18" s="130"/>
      <c r="F18" s="130"/>
      <c r="G18" s="215"/>
      <c r="H18" s="131"/>
      <c r="I18" s="130"/>
      <c r="J18" s="130"/>
      <c r="K18" s="132"/>
      <c r="L18" s="131"/>
      <c r="M18" s="130"/>
      <c r="N18" s="220"/>
      <c r="O18" s="132"/>
    </row>
    <row r="19" spans="1:15" ht="30" customHeight="1" x14ac:dyDescent="0.25">
      <c r="A19" s="19"/>
      <c r="B19" s="19"/>
      <c r="C19" s="175">
        <v>17</v>
      </c>
      <c r="D19" s="133"/>
      <c r="E19" s="110"/>
      <c r="F19" s="110"/>
      <c r="G19" s="216"/>
      <c r="H19" s="133"/>
      <c r="I19" s="110"/>
      <c r="J19" s="110"/>
      <c r="K19" s="134"/>
      <c r="L19" s="133"/>
      <c r="M19" s="110"/>
      <c r="N19" s="113"/>
      <c r="O19" s="134"/>
    </row>
    <row r="20" spans="1:15" ht="30" customHeight="1" x14ac:dyDescent="0.25">
      <c r="A20" s="19"/>
      <c r="B20" s="19"/>
      <c r="C20" s="174">
        <v>18</v>
      </c>
      <c r="D20" s="131"/>
      <c r="E20" s="130"/>
      <c r="F20" s="130"/>
      <c r="G20" s="215"/>
      <c r="H20" s="131"/>
      <c r="I20" s="130"/>
      <c r="J20" s="130"/>
      <c r="K20" s="132"/>
      <c r="L20" s="131"/>
      <c r="M20" s="130"/>
      <c r="N20" s="220"/>
      <c r="O20" s="132"/>
    </row>
    <row r="21" spans="1:15" ht="30" customHeight="1" x14ac:dyDescent="0.25">
      <c r="A21" s="19"/>
      <c r="B21" s="19"/>
      <c r="C21" s="175">
        <v>19</v>
      </c>
      <c r="D21" s="133"/>
      <c r="E21" s="110"/>
      <c r="F21" s="110"/>
      <c r="G21" s="216"/>
      <c r="H21" s="133"/>
      <c r="I21" s="110"/>
      <c r="J21" s="110"/>
      <c r="K21" s="134"/>
      <c r="L21" s="133"/>
      <c r="M21" s="110"/>
      <c r="N21" s="113"/>
      <c r="O21" s="134"/>
    </row>
    <row r="22" spans="1:15" ht="30" customHeight="1" x14ac:dyDescent="0.25">
      <c r="A22" s="19"/>
      <c r="B22" s="19"/>
      <c r="C22" s="174">
        <v>20</v>
      </c>
      <c r="D22" s="131"/>
      <c r="E22" s="130"/>
      <c r="F22" s="130"/>
      <c r="G22" s="215"/>
      <c r="H22" s="131"/>
      <c r="I22" s="130"/>
      <c r="J22" s="130"/>
      <c r="K22" s="132"/>
      <c r="L22" s="131"/>
      <c r="M22" s="130"/>
      <c r="N22" s="220"/>
      <c r="O22" s="132"/>
    </row>
    <row r="23" spans="1:15" ht="30" customHeight="1" x14ac:dyDescent="0.25">
      <c r="A23" s="19"/>
      <c r="B23" s="19"/>
      <c r="C23" s="175">
        <v>21</v>
      </c>
      <c r="D23" s="133"/>
      <c r="E23" s="110"/>
      <c r="F23" s="110"/>
      <c r="G23" s="216"/>
      <c r="H23" s="133"/>
      <c r="I23" s="110"/>
      <c r="J23" s="110"/>
      <c r="K23" s="134"/>
      <c r="L23" s="133"/>
      <c r="M23" s="110"/>
      <c r="N23" s="113"/>
      <c r="O23" s="134"/>
    </row>
    <row r="24" spans="1:15" ht="30" customHeight="1" x14ac:dyDescent="0.25">
      <c r="A24" s="19"/>
      <c r="B24" s="19"/>
      <c r="C24" s="174">
        <v>22</v>
      </c>
      <c r="D24" s="131"/>
      <c r="E24" s="130"/>
      <c r="F24" s="130"/>
      <c r="G24" s="215"/>
      <c r="H24" s="131"/>
      <c r="I24" s="130"/>
      <c r="J24" s="130"/>
      <c r="K24" s="132"/>
      <c r="L24" s="131"/>
      <c r="M24" s="130"/>
      <c r="N24" s="220"/>
      <c r="O24" s="132"/>
    </row>
    <row r="25" spans="1:15" ht="30" customHeight="1" x14ac:dyDescent="0.25">
      <c r="A25" s="19"/>
      <c r="B25" s="19"/>
      <c r="C25" s="175">
        <v>23</v>
      </c>
      <c r="D25" s="133"/>
      <c r="E25" s="110"/>
      <c r="F25" s="110"/>
      <c r="G25" s="216"/>
      <c r="H25" s="133"/>
      <c r="I25" s="110"/>
      <c r="J25" s="110"/>
      <c r="K25" s="134"/>
      <c r="L25" s="133"/>
      <c r="M25" s="110"/>
      <c r="N25" s="113"/>
      <c r="O25" s="134"/>
    </row>
    <row r="26" spans="1:15" ht="30" customHeight="1" x14ac:dyDescent="0.25">
      <c r="A26" s="19"/>
      <c r="B26" s="19"/>
      <c r="C26" s="174">
        <v>24</v>
      </c>
      <c r="D26" s="131"/>
      <c r="E26" s="130"/>
      <c r="F26" s="130"/>
      <c r="G26" s="215"/>
      <c r="H26" s="131"/>
      <c r="I26" s="130"/>
      <c r="J26" s="130"/>
      <c r="K26" s="132"/>
      <c r="L26" s="131"/>
      <c r="M26" s="130"/>
      <c r="N26" s="220"/>
      <c r="O26" s="132"/>
    </row>
    <row r="27" spans="1:15" ht="30" customHeight="1" x14ac:dyDescent="0.25">
      <c r="A27" s="19"/>
      <c r="B27" s="19"/>
      <c r="C27" s="175">
        <v>25</v>
      </c>
      <c r="D27" s="133"/>
      <c r="E27" s="110"/>
      <c r="F27" s="110"/>
      <c r="G27" s="216"/>
      <c r="H27" s="133"/>
      <c r="I27" s="110"/>
      <c r="J27" s="110"/>
      <c r="K27" s="134"/>
      <c r="L27" s="133"/>
      <c r="M27" s="110"/>
      <c r="N27" s="113"/>
      <c r="O27" s="134"/>
    </row>
    <row r="28" spans="1:15" ht="30" customHeight="1" x14ac:dyDescent="0.25">
      <c r="A28" s="19"/>
      <c r="B28" s="19"/>
      <c r="C28" s="174">
        <v>26</v>
      </c>
      <c r="D28" s="131"/>
      <c r="E28" s="130"/>
      <c r="F28" s="130"/>
      <c r="G28" s="215"/>
      <c r="H28" s="131"/>
      <c r="I28" s="130"/>
      <c r="J28" s="130"/>
      <c r="K28" s="132"/>
      <c r="L28" s="131"/>
      <c r="M28" s="130"/>
      <c r="N28" s="220"/>
      <c r="O28" s="132"/>
    </row>
    <row r="29" spans="1:15" ht="30" customHeight="1" x14ac:dyDescent="0.25">
      <c r="A29" s="19"/>
      <c r="B29" s="19"/>
      <c r="C29" s="175">
        <v>27</v>
      </c>
      <c r="D29" s="133"/>
      <c r="E29" s="110"/>
      <c r="F29" s="110"/>
      <c r="G29" s="216"/>
      <c r="H29" s="133"/>
      <c r="I29" s="110"/>
      <c r="J29" s="110"/>
      <c r="K29" s="134"/>
      <c r="L29" s="133"/>
      <c r="M29" s="110"/>
      <c r="N29" s="113"/>
      <c r="O29" s="134"/>
    </row>
    <row r="30" spans="1:15" ht="30" customHeight="1" x14ac:dyDescent="0.25">
      <c r="A30" s="19"/>
      <c r="B30" s="19"/>
      <c r="C30" s="174">
        <v>28</v>
      </c>
      <c r="D30" s="131"/>
      <c r="E30" s="130"/>
      <c r="F30" s="130"/>
      <c r="G30" s="215"/>
      <c r="H30" s="131"/>
      <c r="I30" s="130"/>
      <c r="J30" s="130"/>
      <c r="K30" s="132"/>
      <c r="L30" s="131"/>
      <c r="M30" s="130"/>
      <c r="N30" s="220"/>
      <c r="O30" s="132"/>
    </row>
    <row r="31" spans="1:15" ht="30" customHeight="1" x14ac:dyDescent="0.25">
      <c r="A31" s="19"/>
      <c r="B31" s="19"/>
      <c r="C31" s="175">
        <v>29</v>
      </c>
      <c r="D31" s="133"/>
      <c r="E31" s="110"/>
      <c r="F31" s="110"/>
      <c r="G31" s="216"/>
      <c r="H31" s="133"/>
      <c r="I31" s="110"/>
      <c r="J31" s="110"/>
      <c r="K31" s="134"/>
      <c r="L31" s="133"/>
      <c r="M31" s="110"/>
      <c r="N31" s="113"/>
      <c r="O31" s="134"/>
    </row>
    <row r="32" spans="1:15" ht="30" customHeight="1" x14ac:dyDescent="0.25">
      <c r="A32" s="19"/>
      <c r="B32" s="19"/>
      <c r="C32" s="174">
        <v>30</v>
      </c>
      <c r="D32" s="131"/>
      <c r="E32" s="130"/>
      <c r="F32" s="130"/>
      <c r="G32" s="215"/>
      <c r="H32" s="131"/>
      <c r="I32" s="130"/>
      <c r="J32" s="130"/>
      <c r="K32" s="132"/>
      <c r="L32" s="131"/>
      <c r="M32" s="130"/>
      <c r="N32" s="220"/>
      <c r="O32" s="132"/>
    </row>
    <row r="33" spans="1:15" ht="30" customHeight="1" x14ac:dyDescent="0.25">
      <c r="A33" s="19"/>
      <c r="B33" s="19"/>
      <c r="C33" s="175">
        <v>31</v>
      </c>
      <c r="D33" s="133"/>
      <c r="E33" s="110"/>
      <c r="F33" s="110"/>
      <c r="G33" s="216"/>
      <c r="H33" s="133"/>
      <c r="I33" s="110"/>
      <c r="J33" s="110"/>
      <c r="K33" s="134"/>
      <c r="L33" s="133"/>
      <c r="M33" s="110"/>
      <c r="N33" s="113"/>
      <c r="O33" s="134"/>
    </row>
    <row r="34" spans="1:15" ht="30" customHeight="1" x14ac:dyDescent="0.25">
      <c r="A34" s="19"/>
      <c r="B34" s="19"/>
      <c r="C34" s="174">
        <v>32</v>
      </c>
      <c r="D34" s="131"/>
      <c r="E34" s="130"/>
      <c r="F34" s="130"/>
      <c r="G34" s="215"/>
      <c r="H34" s="131"/>
      <c r="I34" s="130"/>
      <c r="J34" s="130"/>
      <c r="K34" s="132"/>
      <c r="L34" s="131"/>
      <c r="M34" s="130"/>
      <c r="N34" s="220"/>
      <c r="O34" s="132"/>
    </row>
    <row r="35" spans="1:15" ht="30" customHeight="1" x14ac:dyDescent="0.25">
      <c r="A35" s="19"/>
      <c r="B35" s="19"/>
      <c r="C35" s="175">
        <v>33</v>
      </c>
      <c r="D35" s="133"/>
      <c r="E35" s="110"/>
      <c r="F35" s="110"/>
      <c r="G35" s="216"/>
      <c r="H35" s="133"/>
      <c r="I35" s="110"/>
      <c r="J35" s="110"/>
      <c r="K35" s="134"/>
      <c r="L35" s="133"/>
      <c r="M35" s="110"/>
      <c r="N35" s="113"/>
      <c r="O35" s="134"/>
    </row>
    <row r="36" spans="1:15" ht="30" customHeight="1" x14ac:dyDescent="0.25">
      <c r="A36" s="19"/>
      <c r="B36" s="19"/>
      <c r="C36" s="174">
        <v>34</v>
      </c>
      <c r="D36" s="131"/>
      <c r="E36" s="130"/>
      <c r="F36" s="130"/>
      <c r="G36" s="215"/>
      <c r="H36" s="131"/>
      <c r="I36" s="130"/>
      <c r="J36" s="130"/>
      <c r="K36" s="132"/>
      <c r="L36" s="131"/>
      <c r="M36" s="130"/>
      <c r="N36" s="220"/>
      <c r="O36" s="132"/>
    </row>
    <row r="37" spans="1:15" ht="30" customHeight="1" x14ac:dyDescent="0.25">
      <c r="A37" s="19"/>
      <c r="B37" s="19"/>
      <c r="C37" s="175">
        <v>35</v>
      </c>
      <c r="D37" s="133"/>
      <c r="E37" s="110"/>
      <c r="F37" s="110"/>
      <c r="G37" s="216"/>
      <c r="H37" s="133"/>
      <c r="I37" s="110"/>
      <c r="J37" s="110"/>
      <c r="K37" s="134"/>
      <c r="L37" s="133"/>
      <c r="M37" s="110"/>
      <c r="N37" s="113"/>
      <c r="O37" s="134"/>
    </row>
    <row r="38" spans="1:15" ht="30" customHeight="1" x14ac:dyDescent="0.25">
      <c r="A38" s="19"/>
      <c r="B38" s="19"/>
      <c r="C38" s="174">
        <v>36</v>
      </c>
      <c r="D38" s="131"/>
      <c r="E38" s="130"/>
      <c r="F38" s="130"/>
      <c r="G38" s="215"/>
      <c r="H38" s="131"/>
      <c r="I38" s="130"/>
      <c r="J38" s="130"/>
      <c r="K38" s="132"/>
      <c r="L38" s="131"/>
      <c r="M38" s="130"/>
      <c r="N38" s="220"/>
      <c r="O38" s="132"/>
    </row>
    <row r="39" spans="1:15" ht="30" customHeight="1" x14ac:dyDescent="0.25">
      <c r="A39" s="19"/>
      <c r="B39" s="19"/>
      <c r="C39" s="175">
        <v>37</v>
      </c>
      <c r="D39" s="133"/>
      <c r="E39" s="110"/>
      <c r="F39" s="110"/>
      <c r="G39" s="216"/>
      <c r="H39" s="133"/>
      <c r="I39" s="110"/>
      <c r="J39" s="110"/>
      <c r="K39" s="134"/>
      <c r="L39" s="133"/>
      <c r="M39" s="110"/>
      <c r="N39" s="113"/>
      <c r="O39" s="134"/>
    </row>
    <row r="40" spans="1:15" ht="30" customHeight="1" x14ac:dyDescent="0.25">
      <c r="A40" s="19"/>
      <c r="B40" s="19"/>
      <c r="C40" s="174">
        <v>38</v>
      </c>
      <c r="D40" s="131"/>
      <c r="E40" s="130"/>
      <c r="F40" s="130"/>
      <c r="G40" s="215"/>
      <c r="H40" s="131"/>
      <c r="I40" s="130"/>
      <c r="J40" s="130"/>
      <c r="K40" s="132"/>
      <c r="L40" s="131"/>
      <c r="M40" s="130"/>
      <c r="N40" s="220"/>
      <c r="O40" s="132"/>
    </row>
    <row r="41" spans="1:15" ht="30" customHeight="1" x14ac:dyDescent="0.25">
      <c r="A41" s="19"/>
      <c r="B41" s="19"/>
      <c r="C41" s="175">
        <v>39</v>
      </c>
      <c r="D41" s="133"/>
      <c r="E41" s="110"/>
      <c r="F41" s="110"/>
      <c r="G41" s="217"/>
      <c r="H41" s="135"/>
      <c r="I41" s="136"/>
      <c r="J41" s="136"/>
      <c r="K41" s="249"/>
      <c r="L41" s="133"/>
      <c r="M41" s="110"/>
      <c r="N41" s="113"/>
      <c r="O41" s="134"/>
    </row>
    <row r="42" spans="1:15" ht="30" customHeight="1" thickBot="1" x14ac:dyDescent="0.3">
      <c r="A42" s="19"/>
      <c r="B42" s="19"/>
      <c r="C42" s="174">
        <v>40</v>
      </c>
      <c r="D42" s="177"/>
      <c r="E42" s="178"/>
      <c r="F42" s="178"/>
      <c r="G42" s="219"/>
      <c r="H42" s="180"/>
      <c r="I42" s="178"/>
      <c r="J42" s="178"/>
      <c r="K42" s="179"/>
      <c r="L42" s="177"/>
      <c r="M42" s="178"/>
      <c r="N42" s="221"/>
      <c r="O42" s="179"/>
    </row>
  </sheetData>
  <sheetProtection algorithmName="SHA-512" hashValue="u8GyF091ilg9i29fGR+fsnhMTSd8H5+WiRj0dp2THP4mquuPkIA6Hqet54W04kCds0Sf4ENqcJf+TqP9KfF/wA==" saltValue="f0ybhweuTmRmt7PSaSSNKw==" spinCount="100000" sheet="1" objects="1" scenarios="1"/>
  <mergeCells count="4">
    <mergeCell ref="A1:B2"/>
    <mergeCell ref="D1:G1"/>
    <mergeCell ref="H1:K1"/>
    <mergeCell ref="L1:O1"/>
  </mergeCells>
  <printOptions horizontalCentered="1"/>
  <pageMargins left="0.70866141732283472" right="0.70866141732283472" top="1.1811023622047245" bottom="0.78740157480314965" header="0.31496062992125984" footer="0.31496062992125984"/>
  <pageSetup paperSize="9" scale="95" orientation="landscape" r:id="rId1"/>
  <headerFooter>
    <oddHeader>&amp;C
&amp;"-,Fett"&amp;14
&amp;16Medication and Supplement Intake Schedule&amp;R&amp;G</oddHeader>
    <oddFooter>&amp;Cwww.gut-and-me.com&amp;R&amp;P</oddFooter>
  </headerFooter>
  <colBreaks count="1" manualBreakCount="1">
    <brk id="11" max="41" man="1"/>
  </colBreaks>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BBEB6-0D27-47F1-8BFA-55CE88BF73D1}">
  <sheetPr codeName="Tabelle15"/>
  <dimension ref="B3:B34"/>
  <sheetViews>
    <sheetView topLeftCell="A15" workbookViewId="0">
      <selection activeCell="B28" sqref="B28"/>
    </sheetView>
  </sheetViews>
  <sheetFormatPr baseColWidth="10" defaultColWidth="10.7109375" defaultRowHeight="15" x14ac:dyDescent="0.25"/>
  <cols>
    <col min="2" max="2" width="93.7109375" customWidth="1"/>
  </cols>
  <sheetData>
    <row r="3" spans="2:2" x14ac:dyDescent="0.25">
      <c r="B3" s="1" t="s">
        <v>13</v>
      </c>
    </row>
    <row r="4" spans="2:2" x14ac:dyDescent="0.25">
      <c r="B4" s="2" t="s">
        <v>14</v>
      </c>
    </row>
    <row r="5" spans="2:2" x14ac:dyDescent="0.25">
      <c r="B5" s="2" t="s">
        <v>15</v>
      </c>
    </row>
    <row r="6" spans="2:2" x14ac:dyDescent="0.25">
      <c r="B6" s="2" t="s">
        <v>16</v>
      </c>
    </row>
    <row r="7" spans="2:2" x14ac:dyDescent="0.25">
      <c r="B7" s="2" t="s">
        <v>17</v>
      </c>
    </row>
    <row r="8" spans="2:2" x14ac:dyDescent="0.25">
      <c r="B8" t="s">
        <v>18</v>
      </c>
    </row>
    <row r="10" spans="2:2" x14ac:dyDescent="0.25">
      <c r="B10" s="1" t="s">
        <v>19</v>
      </c>
    </row>
    <row r="11" spans="2:2" x14ac:dyDescent="0.25">
      <c r="B11" t="s">
        <v>20</v>
      </c>
    </row>
    <row r="12" spans="2:2" x14ac:dyDescent="0.25">
      <c r="B12" t="s">
        <v>21</v>
      </c>
    </row>
    <row r="13" spans="2:2" x14ac:dyDescent="0.25">
      <c r="B13" t="s">
        <v>22</v>
      </c>
    </row>
    <row r="14" spans="2:2" x14ac:dyDescent="0.25">
      <c r="B14" t="s">
        <v>23</v>
      </c>
    </row>
    <row r="16" spans="2:2" x14ac:dyDescent="0.25">
      <c r="B16" s="1" t="s">
        <v>24</v>
      </c>
    </row>
    <row r="17" spans="2:2" x14ac:dyDescent="0.25">
      <c r="B17" t="s">
        <v>25</v>
      </c>
    </row>
    <row r="19" spans="2:2" x14ac:dyDescent="0.25">
      <c r="B19" s="1" t="s">
        <v>26</v>
      </c>
    </row>
    <row r="20" spans="2:2" x14ac:dyDescent="0.25">
      <c r="B20" t="s">
        <v>27</v>
      </c>
    </row>
    <row r="22" spans="2:2" x14ac:dyDescent="0.25">
      <c r="B22" s="1" t="s">
        <v>28</v>
      </c>
    </row>
    <row r="23" spans="2:2" x14ac:dyDescent="0.25">
      <c r="B23" t="s">
        <v>29</v>
      </c>
    </row>
    <row r="24" spans="2:2" ht="105" x14ac:dyDescent="0.25">
      <c r="B24" s="3" t="s">
        <v>30</v>
      </c>
    </row>
    <row r="25" spans="2:2" x14ac:dyDescent="0.25">
      <c r="B25" t="s">
        <v>31</v>
      </c>
    </row>
    <row r="26" spans="2:2" x14ac:dyDescent="0.25">
      <c r="B26" t="s">
        <v>32</v>
      </c>
    </row>
    <row r="28" spans="2:2" x14ac:dyDescent="0.25">
      <c r="B28" s="1" t="s">
        <v>33</v>
      </c>
    </row>
    <row r="29" spans="2:2" x14ac:dyDescent="0.25">
      <c r="B29" t="s">
        <v>34</v>
      </c>
    </row>
    <row r="30" spans="2:2" x14ac:dyDescent="0.25">
      <c r="B30" t="s">
        <v>35</v>
      </c>
    </row>
    <row r="31" spans="2:2" x14ac:dyDescent="0.25">
      <c r="B31" t="s">
        <v>36</v>
      </c>
    </row>
    <row r="32" spans="2:2" x14ac:dyDescent="0.25">
      <c r="B32" t="s">
        <v>37</v>
      </c>
    </row>
    <row r="33" spans="2:2" x14ac:dyDescent="0.25">
      <c r="B33" t="s">
        <v>38</v>
      </c>
    </row>
    <row r="34" spans="2:2" x14ac:dyDescent="0.25">
      <c r="B34" t="s">
        <v>39</v>
      </c>
    </row>
  </sheetData>
  <sheetProtection algorithmName="SHA-512" hashValue="Ul2SRGi8sGaaS2P/MIapA1KLg8vvKWuUpW75+PEPoScgjrCtjC5ZwTx8HQK58ou2bkEUKkE1LqCNZHGnGuw3HA==" saltValue="zr6mWYyz3niQm9YRpeTV+w==" spinCount="100000" sheet="1" objects="1" scenarios="1"/>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E4DA3-056A-46DD-995F-AD4C41542BEB}">
  <sheetPr codeName="Tabelle8">
    <pageSetUpPr autoPageBreaks="0"/>
  </sheetPr>
  <dimension ref="B1:AQ96"/>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85546875" style="34" hidden="1" customWidth="1"/>
    <col min="43" max="43" width="20.42578125" style="34" hidden="1" customWidth="1"/>
    <col min="44" max="16384" width="11.42578125" style="34"/>
  </cols>
  <sheetData>
    <row r="1" spans="2:43" ht="30" customHeight="1" thickBot="1" x14ac:dyDescent="0.3">
      <c r="B1" s="331">
        <f>H3</f>
        <v>45292</v>
      </c>
      <c r="C1" s="331"/>
      <c r="D1" s="331"/>
      <c r="E1" s="331"/>
      <c r="F1" s="28"/>
      <c r="H1" s="30" t="str">
        <f>Wertebereiche!A2</f>
        <v>Date</v>
      </c>
      <c r="I1" s="31" t="str">
        <f>Wertebereiche!A3</f>
        <v>FMT</v>
      </c>
      <c r="J1" s="326" t="str">
        <f>Wertebereiche!A4</f>
        <v>Stool type</v>
      </c>
      <c r="K1" s="327"/>
      <c r="L1" s="326" t="str">
        <f>Wertebereiche!A5</f>
        <v>Stool color</v>
      </c>
      <c r="M1" s="327"/>
      <c r="N1" s="31" t="str">
        <f>Wertebereiche!A6</f>
        <v>Stool number</v>
      </c>
      <c r="O1" s="32" t="str">
        <f>Wertebereiche!A7</f>
        <v>Symptoms</v>
      </c>
      <c r="P1" s="32" t="str">
        <f>Wertebereiche!D1</f>
        <v>Symptoms severity </v>
      </c>
      <c r="Q1" s="32" t="str">
        <f>Wertebereiche!A9</f>
        <v>Sleep in hours</v>
      </c>
      <c r="R1" s="32" t="str">
        <f>Wertebereiche!A10</f>
        <v>Sleep quality</v>
      </c>
      <c r="S1" s="32" t="str">
        <f>Wertebereiche!A11</f>
        <v>Stress</v>
      </c>
      <c r="T1" s="328" t="str">
        <f>Wertebereiche!A13</f>
        <v>Physical condition</v>
      </c>
      <c r="U1" s="329"/>
      <c r="V1" s="328" t="str">
        <f>Wertebereiche!A12</f>
        <v>Mental condition</v>
      </c>
      <c r="W1" s="329"/>
      <c r="X1" s="33" t="str">
        <f>Wertebereiche!A14</f>
        <v>Comments</v>
      </c>
      <c r="AA1" s="18" t="s">
        <v>41</v>
      </c>
      <c r="AB1" s="18" t="s">
        <v>42</v>
      </c>
      <c r="AC1" s="18" t="s">
        <v>43</v>
      </c>
      <c r="AD1" s="18" t="s">
        <v>44</v>
      </c>
      <c r="AE1" s="18" t="s">
        <v>45</v>
      </c>
      <c r="AF1" s="18" t="str">
        <f>Wertebereiche!P12</f>
        <v>Average sleep duration per day in hours</v>
      </c>
      <c r="AG1" s="18" t="str">
        <f>Wertebereiche!P14</f>
        <v>Average number of stool per day</v>
      </c>
      <c r="AH1" s="18" t="str">
        <f>Wertebereiche!P16</f>
        <v>Number of FMT this month</v>
      </c>
      <c r="AI1" s="18" t="s">
        <v>46</v>
      </c>
      <c r="AJ1" s="18"/>
      <c r="AK1" s="18" t="s">
        <v>47</v>
      </c>
      <c r="AL1" s="18" t="s">
        <v>48</v>
      </c>
      <c r="AM1" s="35"/>
      <c r="AN1" s="18" t="s">
        <v>49</v>
      </c>
      <c r="AO1" s="18" t="s">
        <v>50</v>
      </c>
      <c r="AP1" s="34" t="s">
        <v>261</v>
      </c>
      <c r="AQ1" s="19" t="s">
        <v>311</v>
      </c>
    </row>
    <row r="2" spans="2:43" ht="51.95" customHeight="1" x14ac:dyDescent="0.7">
      <c r="B2" s="330" t="str">
        <f>Wertebereiche!P90</f>
        <v>This month is before the start of your diary! To change, go to "Year &amp; Tolerances".</v>
      </c>
      <c r="C2" s="330"/>
      <c r="D2" s="330"/>
      <c r="E2" s="330"/>
      <c r="F2" s="36"/>
      <c r="I2" s="37" t="str">
        <f>Wertebereiche!P3</f>
        <v>The stool type should be selected based on the worst bowel movement of the day</v>
      </c>
      <c r="J2" s="38"/>
      <c r="K2" s="121"/>
      <c r="L2" s="38"/>
      <c r="M2" s="38"/>
      <c r="N2" s="38"/>
      <c r="O2" s="39"/>
      <c r="P2" s="40"/>
      <c r="Q2" s="39"/>
      <c r="R2" s="39"/>
      <c r="S2" s="39"/>
      <c r="T2" s="37" t="str">
        <f>Wertebereiche!P4</f>
        <v>Condition:  1 = very bad    10 = very good</v>
      </c>
      <c r="U2" s="37"/>
      <c r="V2" s="37"/>
      <c r="W2" s="37"/>
      <c r="AP2" s="34" t="str">
        <f>"Condition &amp; Stress" &amp; " " &amp;  "January" &amp; " " &amp; 'Year &amp; Tolerances'!D8</f>
        <v>Condition &amp; Stress January 2024</v>
      </c>
      <c r="AQ2" s="65" t="e">
        <f>MONTH(H3)&lt;MONTH("1"&amp;'Year &amp; Tolerances'!D11)</f>
        <v>#VALUE!</v>
      </c>
    </row>
    <row r="3" spans="2:43" ht="45" customHeight="1" x14ac:dyDescent="0.25">
      <c r="B3" s="325" t="str">
        <f>Wertebereiche!J2</f>
        <v>Bristol stool scale</v>
      </c>
      <c r="C3" s="325"/>
      <c r="D3" s="325"/>
      <c r="E3" s="325"/>
      <c r="G3" s="212">
        <f>WEEKDAY(H3)</f>
        <v>2</v>
      </c>
      <c r="H3" s="41">
        <f>DATE('Year &amp; Tolerances'!F$1,1,Wertebereiche!L2)</f>
        <v>45292</v>
      </c>
      <c r="I3" s="42"/>
      <c r="J3" s="43"/>
      <c r="K3" s="145" t="str" cm="1">
        <f t="array" ref="K3">IFERROR(IF(ISBLANK(J3), "",INDEX(Images!$G:$G, AO3)), "")</f>
        <v/>
      </c>
      <c r="L3" s="118"/>
      <c r="M3" s="147" t="str" cm="1">
        <f t="array" ref="M3">IFERROR(INDEX(Images!$B:$B, AN3), "")</f>
        <v/>
      </c>
      <c r="N3" s="42"/>
      <c r="O3" s="68" t="s">
        <v>54</v>
      </c>
      <c r="P3" s="44"/>
      <c r="Q3" s="44"/>
      <c r="R3" s="44"/>
      <c r="S3" s="45"/>
      <c r="T3" s="45"/>
      <c r="U3" s="149" t="str" cm="1">
        <f t="array" ref="U3">IFERROR(IF(ISBLANK(T3), "", INDEX(Images!$D:$D, T3+1)), "")</f>
        <v/>
      </c>
      <c r="V3" s="43"/>
      <c r="W3" s="150" t="str" cm="1">
        <f t="array" ref="W3">IFERROR(IF(ISBLANK(V3), "", INDEX(Images!$D:$D, V3+1)), "")</f>
        <v/>
      </c>
      <c r="X3" s="70" t="s">
        <v>271</v>
      </c>
      <c r="Z3" s="58" t="str">
        <f>Wertebereiche!A16</f>
        <v>Hints</v>
      </c>
      <c r="AA3" s="21">
        <v>1</v>
      </c>
      <c r="AB3" s="21" t="e">
        <f>INDEX(Wertebereiche!$T$2:$T$6, MATCH(S3, Wertebereiche!$H$2:$H$6, 0))</f>
        <v>#N/A</v>
      </c>
      <c r="AC3" s="21" t="str">
        <f>IF(ISBLANK(I3),"",1)</f>
        <v/>
      </c>
      <c r="AD3" s="21"/>
      <c r="AE3" s="21" t="e">
        <f>INDEX(Wertebereiche!$U$2:$U$6, MATCH(P3, Wertebereiche!$D$2:$D$6, 0))</f>
        <v>#N/A</v>
      </c>
      <c r="AF3" s="21" t="e" cm="1">
        <f t="array" ref="AF3">ROUND(AVERAGE(IF(ISNUMBER(Q3:Q33),Q3:Q33,"")),1)</f>
        <v>#DIV/0!</v>
      </c>
      <c r="AG3" s="21" t="e" cm="1">
        <f t="array" ref="AG3">ROUND(AVERAGE(IF(ISNUMBER(N3:N33),N3:N33,"")),1)</f>
        <v>#DIV/0!</v>
      </c>
      <c r="AH3" s="21" t="b">
        <f>IF(COUNTIF(I3:I33, "&lt;&gt;") = 0, FALSE, COUNTIF(I3:I33, Wertebereiche!B2))</f>
        <v>0</v>
      </c>
      <c r="AI3" s="21" t="str">
        <f>Wertebereiche!P17</f>
        <v>None, Type 1 or Type 2</v>
      </c>
      <c r="AJ3" s="21"/>
      <c r="AK3" s="21" cm="1">
        <f t="array" ref="AK3">SUM(COUNTIF(J3:J33, Wertebereiche!I2:I4))</f>
        <v>0</v>
      </c>
      <c r="AL3" s="22"/>
      <c r="AM3" s="47"/>
      <c r="AN3" s="71" t="e">
        <f>INDEX(Images!$C$2:$C$8, MATCH(L3, Images!$A$2:$A$8, 0))</f>
        <v>#N/A</v>
      </c>
      <c r="AO3" s="71" t="e">
        <f>INDEX(Images!$H$2:$H$17, MATCH(J3, Images!$F$2:$F$17, 0))</f>
        <v>#N/A</v>
      </c>
      <c r="AP3" s="34" t="str">
        <f>"Number of Bowel Movements" &amp; " " &amp;  "January" &amp; " " &amp; 'Year &amp; Tolerances'!D8</f>
        <v>Number of Bowel Movements January 2024</v>
      </c>
    </row>
    <row r="4" spans="2:43" ht="45" customHeight="1" x14ac:dyDescent="0.25">
      <c r="B4" s="158"/>
      <c r="C4" s="153" t="str">
        <f xml:space="preserve"> Wertebereiche!J3</f>
        <v xml:space="preserve"> Type 1 </v>
      </c>
      <c r="D4" s="61"/>
      <c r="E4" s="101" t="str">
        <f>Wertebereiche!K3</f>
        <v>Separate hard lumps, like nuts, 
difficult to pass</v>
      </c>
      <c r="F4" s="82"/>
      <c r="G4" s="250">
        <f t="shared" ref="G4:G33" si="0">WEEKDAY(H4)</f>
        <v>3</v>
      </c>
      <c r="H4" s="49">
        <f>DATE('Year &amp; Tolerances'!F$1,1,Wertebereiche!L3)</f>
        <v>45293</v>
      </c>
      <c r="I4" s="50"/>
      <c r="J4" s="59"/>
      <c r="K4" s="146" t="str" cm="1">
        <f t="array" ref="K4">IFERROR(IF(ISBLANK(J4), "",INDEX(Images!$G:$G, AO4)), "")</f>
        <v/>
      </c>
      <c r="L4" s="119"/>
      <c r="M4" s="148" t="str" cm="1">
        <f t="array" ref="M4">IFERROR(INDEX(Images!$B:$B, AN4), "")</f>
        <v/>
      </c>
      <c r="N4" s="52"/>
      <c r="O4" s="69"/>
      <c r="P4" s="53"/>
      <c r="Q4" s="53"/>
      <c r="R4" s="53"/>
      <c r="S4" s="54"/>
      <c r="T4" s="54"/>
      <c r="U4" s="151" t="str" cm="1">
        <f t="array" ref="U4">IFERROR(IF(ISBLANK(T4), "", INDEX(Images!$D:$D, T4+1)), "")</f>
        <v/>
      </c>
      <c r="V4" s="51"/>
      <c r="W4" s="152" t="str" cm="1">
        <f t="array" ref="W4">IFERROR(IF(ISBLANK(V4), "", INDEX(Images!$D:$D, V4+1)), "")</f>
        <v/>
      </c>
      <c r="X4" s="67"/>
      <c r="Z4" s="333" t="str">
        <f>Wertebereiche!P6</f>
        <v>Click on a cell and select a value from the drop-down list.</v>
      </c>
      <c r="AA4" s="21">
        <v>2</v>
      </c>
      <c r="AB4" s="21" t="e">
        <f>INDEX(Wertebereiche!$T$2:$T$6, MATCH(S4, Wertebereiche!$H$2:$H$6, 0))</f>
        <v>#N/A</v>
      </c>
      <c r="AC4" s="21" t="str">
        <f t="shared" ref="AC4:AC33" si="1">IF(ISBLANK(I4),"",1)</f>
        <v/>
      </c>
      <c r="AD4" s="21"/>
      <c r="AE4" s="21" t="e">
        <f>INDEX(Wertebereiche!$U$2:$U$6, MATCH(P4, Wertebereiche!$D$2:$D$6, 0))</f>
        <v>#N/A</v>
      </c>
      <c r="AF4" s="21"/>
      <c r="AG4" s="21"/>
      <c r="AH4" s="21"/>
      <c r="AI4" s="21" t="str">
        <f>Wertebereiche!P18</f>
        <v>Type 3  or Type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6"/>
      <c r="C5" s="154" t="str">
        <f>Wertebereiche!J4</f>
        <v xml:space="preserve">Type 2 </v>
      </c>
      <c r="D5" s="29"/>
      <c r="E5" s="102" t="str">
        <f>Wertebereiche!K4</f>
        <v>Sausage like, lumpy, 
difficult to pass</v>
      </c>
      <c r="G5" s="212">
        <f t="shared" si="0"/>
        <v>4</v>
      </c>
      <c r="H5" s="41">
        <f>DATE('Year &amp; Tolerances'!F$1,1,Wertebereiche!L4)</f>
        <v>45294</v>
      </c>
      <c r="I5" s="42"/>
      <c r="J5" s="43"/>
      <c r="K5" s="145" t="str" cm="1">
        <f t="array" ref="K5">IFERROR(IF(ISBLANK(J5), "",INDEX(Images!$G:$G, AO5)), "")</f>
        <v/>
      </c>
      <c r="L5" s="118"/>
      <c r="M5" s="147" t="str" cm="1">
        <f t="array" ref="M5">IFERROR(INDEX(Images!$B:$B, AN5), "")</f>
        <v/>
      </c>
      <c r="N5" s="46"/>
      <c r="O5" s="68"/>
      <c r="P5" s="44"/>
      <c r="Q5" s="44"/>
      <c r="R5" s="44"/>
      <c r="S5" s="45"/>
      <c r="T5" s="56"/>
      <c r="U5" s="149" t="str" cm="1">
        <f t="array" ref="U5">IFERROR(IF(ISBLANK(T5), "", INDEX(Images!$D:$D, T5+1)), "")</f>
        <v/>
      </c>
      <c r="V5" s="57"/>
      <c r="W5" s="150" t="str" cm="1">
        <f t="array" ref="W5">IFERROR(IF(ISBLANK(V5), "", INDEX(Images!$D:$D, V5+1)), "")</f>
        <v/>
      </c>
      <c r="X5" s="70"/>
      <c r="Z5" s="333"/>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Type 5 - Type 7 or mushy</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6"/>
      <c r="C6" s="154" t="str">
        <f>Wertebereiche!J5</f>
        <v xml:space="preserve">Type 3 </v>
      </c>
      <c r="D6" s="29"/>
      <c r="E6" s="102" t="str">
        <f>Wertebereiche!K5</f>
        <v>Sausage like, cracks in the surface</v>
      </c>
      <c r="G6" s="250">
        <f t="shared" si="0"/>
        <v>5</v>
      </c>
      <c r="H6" s="49">
        <f>DATE('Year &amp; Tolerances'!F$1,1,Wertebereiche!L5)</f>
        <v>45295</v>
      </c>
      <c r="I6" s="50"/>
      <c r="J6" s="59"/>
      <c r="K6" s="146" t="str" cm="1">
        <f t="array" ref="K6">IFERROR(IF(ISBLANK(J6), "",INDEX(Images!$G:$G, AO6)), "")</f>
        <v/>
      </c>
      <c r="L6" s="120"/>
      <c r="M6" s="148" t="str" cm="1">
        <f t="array" ref="M6">IFERROR(INDEX(Images!$B:$B, AN6), "")</f>
        <v/>
      </c>
      <c r="N6" s="52"/>
      <c r="O6" s="69"/>
      <c r="P6" s="53"/>
      <c r="Q6" s="53"/>
      <c r="R6" s="53"/>
      <c r="S6" s="54"/>
      <c r="T6" s="54"/>
      <c r="U6" s="151" t="str" cm="1">
        <f t="array" ref="U6">IFERROR(IF(ISBLANK(T6), "", INDEX(Images!$D:$D, T6+1)), "")</f>
        <v/>
      </c>
      <c r="V6" s="51"/>
      <c r="W6" s="152"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Slippery, soft, sticky</v>
      </c>
      <c r="AJ6" s="21"/>
      <c r="AK6" s="21">
        <f>SUM(COUNTIF(J$3:J$33, Wertebereiche!I11))</f>
        <v>0</v>
      </c>
      <c r="AL6" s="21"/>
      <c r="AM6" s="48"/>
      <c r="AN6" s="71" t="e">
        <f>INDEX(Images!$C$2:$C$8, MATCH(L6, Images!$A$2:$A$8, 0))</f>
        <v>#N/A</v>
      </c>
      <c r="AO6" s="71" t="e">
        <f>INDEX(Images!$H$2:$H$17, MATCH(J6, Images!$F$2:$F$17, 0))</f>
        <v>#N/A</v>
      </c>
    </row>
    <row r="7" spans="2:43" ht="45" customHeight="1" x14ac:dyDescent="0.25">
      <c r="B7" s="156"/>
      <c r="C7" s="154" t="str">
        <f>Wertebereiche!J6</f>
        <v xml:space="preserve">Type 4  </v>
      </c>
      <c r="D7" s="29"/>
      <c r="E7" s="102" t="str">
        <f>Wertebereiche!K6</f>
        <v>Smooth &amp; soft sausage or snake</v>
      </c>
      <c r="G7" s="212">
        <f t="shared" si="0"/>
        <v>6</v>
      </c>
      <c r="H7" s="41">
        <f>DATE('Year &amp; Tolerances'!F$1,1,Wertebereiche!L6)</f>
        <v>45296</v>
      </c>
      <c r="I7" s="42"/>
      <c r="J7" s="43"/>
      <c r="K7" s="145" t="str" cm="1">
        <f t="array" ref="K7">IFERROR(IF(ISBLANK(J7), "",INDEX(Images!$G:$G, AO7)), "")</f>
        <v/>
      </c>
      <c r="L7" s="118"/>
      <c r="M7" s="147" t="str" cm="1">
        <f t="array" ref="M7">IFERROR(INDEX(Images!$B:$B, AN7), "")</f>
        <v/>
      </c>
      <c r="N7" s="46"/>
      <c r="O7" s="68"/>
      <c r="P7" s="44"/>
      <c r="Q7" s="44"/>
      <c r="R7" s="44"/>
      <c r="S7" s="45"/>
      <c r="T7" s="45"/>
      <c r="U7" s="149" t="str" cm="1">
        <f t="array" ref="U7">IFERROR(IF(ISBLANK(T7), "", INDEX(Images!$D:$D, T7+1)), "")</f>
        <v/>
      </c>
      <c r="V7" s="57"/>
      <c r="W7" s="150" t="str" cm="1">
        <f t="array" ref="W7">IFERROR(IF(ISBLANK(V7), "", INDEX(Images!$D:$D, V7+1)), "")</f>
        <v/>
      </c>
      <c r="X7" s="70"/>
      <c r="Z7" s="333" t="str">
        <f>Wertebereiche!P9</f>
        <v>Double-click on a cell to view its full contents.</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Slimy</v>
      </c>
      <c r="AJ7" s="21"/>
      <c r="AK7" s="21">
        <f>SUM(COUNTIF(J$3:J$33, Wertebereiche!I12))</f>
        <v>0</v>
      </c>
      <c r="AL7" s="21"/>
      <c r="AM7" s="48"/>
      <c r="AN7" s="71" t="e">
        <f>INDEX(Images!$C$2:$C$8, MATCH(L7, Images!$A$2:$A$8, 0))</f>
        <v>#N/A</v>
      </c>
      <c r="AO7" s="71" t="e">
        <f>INDEX(Images!$H$2:$H$17, MATCH(J7, Images!$F$2:$F$17, 0))</f>
        <v>#N/A</v>
      </c>
    </row>
    <row r="8" spans="2:43" ht="45" customHeight="1" x14ac:dyDescent="0.25">
      <c r="B8" s="156"/>
      <c r="C8" s="154" t="str">
        <f>Wertebereiche!J7</f>
        <v xml:space="preserve">Type 5  </v>
      </c>
      <c r="D8" s="29"/>
      <c r="E8" s="102" t="str">
        <f>Wertebereiche!K7</f>
        <v>Soft blos, clear-cut edges, 
easy to pass</v>
      </c>
      <c r="G8" s="250">
        <f t="shared" si="0"/>
        <v>7</v>
      </c>
      <c r="H8" s="49">
        <f>DATE('Year &amp; Tolerances'!F$1,1,Wertebereiche!L7)</f>
        <v>45297</v>
      </c>
      <c r="I8" s="50"/>
      <c r="J8" s="59"/>
      <c r="K8" s="146" t="str" cm="1">
        <f t="array" ref="K8">IFERROR(IF(ISBLANK(J8), "",INDEX(Images!$G:$G, AO8)), "")</f>
        <v/>
      </c>
      <c r="L8" s="120"/>
      <c r="M8" s="148" t="str" cm="1">
        <f t="array" ref="M8">IFERROR(INDEX(Images!$B:$B, AN8), "")</f>
        <v/>
      </c>
      <c r="N8" s="52"/>
      <c r="O8" s="69"/>
      <c r="P8" s="53"/>
      <c r="Q8" s="53"/>
      <c r="R8" s="53"/>
      <c r="S8" s="54"/>
      <c r="T8" s="54"/>
      <c r="U8" s="151" t="str" cm="1">
        <f t="array" ref="U8">IFERROR(IF(ISBLANK(T8), "", INDEX(Images!$D:$D, T8+1)), "")</f>
        <v/>
      </c>
      <c r="V8" s="51"/>
      <c r="W8" s="152" t="str" cm="1">
        <f t="array" ref="W8">IFERROR(IF(ISBLANK(V8), "", INDEX(Images!$D:$D, V8+1)), "")</f>
        <v/>
      </c>
      <c r="X8" s="67"/>
      <c r="Z8" s="333"/>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Greasy</v>
      </c>
      <c r="AJ8" s="21"/>
      <c r="AK8" s="21">
        <f>SUM(COUNTIF(J$3:J$33, Wertebereiche!I13))</f>
        <v>0</v>
      </c>
      <c r="AL8" s="21"/>
      <c r="AM8" s="48"/>
      <c r="AN8" s="71" t="e">
        <f>INDEX(Images!$C$2:$C$8, MATCH(L8, Images!$A$2:$A$8, 0))</f>
        <v>#N/A</v>
      </c>
      <c r="AO8" s="71" t="e">
        <f>INDEX(Images!$H$2:$H$17, MATCH(J8, Images!$F$2:$F$17, 0))</f>
        <v>#N/A</v>
      </c>
    </row>
    <row r="9" spans="2:43" ht="45" customHeight="1" x14ac:dyDescent="0.25">
      <c r="B9" s="156"/>
      <c r="C9" s="154" t="str">
        <f>Wertebereiche!J8</f>
        <v xml:space="preserve">Type 6  </v>
      </c>
      <c r="D9" s="29"/>
      <c r="E9" s="102" t="str">
        <f>Wertebereiche!K8</f>
        <v>Mushy consistency, ragged edges</v>
      </c>
      <c r="G9" s="212">
        <f t="shared" si="0"/>
        <v>1</v>
      </c>
      <c r="H9" s="41">
        <f>DATE('Year &amp; Tolerances'!F$1,1,Wertebereiche!L8)</f>
        <v>45298</v>
      </c>
      <c r="I9" s="42"/>
      <c r="J9" s="43"/>
      <c r="K9" s="145" t="str" cm="1">
        <f t="array" ref="K9">IFERROR(IF(ISBLANK(J9), "",INDEX(Images!$G:$G, AO9)), "")</f>
        <v/>
      </c>
      <c r="L9" s="118"/>
      <c r="M9" s="147" t="str" cm="1">
        <f t="array" ref="M9">IFERROR(INDEX(Images!$B:$B, AN9), "")</f>
        <v/>
      </c>
      <c r="N9" s="46"/>
      <c r="O9" s="68"/>
      <c r="P9" s="44"/>
      <c r="Q9" s="44"/>
      <c r="R9" s="44"/>
      <c r="S9" s="45"/>
      <c r="T9" s="45"/>
      <c r="U9" s="149" t="str" cm="1">
        <f t="array" ref="U9">IFERROR(IF(ISBLANK(T9), "", INDEX(Images!$D:$D, T9+1)), "")</f>
        <v/>
      </c>
      <c r="V9" s="57"/>
      <c r="W9" s="150"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Pen-shaped</v>
      </c>
      <c r="AJ9" s="21"/>
      <c r="AK9" s="21">
        <f>SUM(COUNTIF(J$3:J$33, Wertebereiche!I14))</f>
        <v>0</v>
      </c>
      <c r="AL9" s="21"/>
      <c r="AM9" s="48"/>
      <c r="AN9" s="71" t="e">
        <f>INDEX(Images!$C$2:$C$8, MATCH(L9, Images!$A$2:$A$8, 0))</f>
        <v>#N/A</v>
      </c>
      <c r="AO9" s="71" t="e">
        <f>INDEX(Images!$H$2:$H$17, MATCH(J9, Images!$F$2:$F$17, 0))</f>
        <v>#N/A</v>
      </c>
    </row>
    <row r="10" spans="2:43" ht="45" customHeight="1" x14ac:dyDescent="0.25">
      <c r="B10" s="157"/>
      <c r="C10" s="155" t="str">
        <f>Wertebereiche!J9</f>
        <v xml:space="preserve">Type 7  </v>
      </c>
      <c r="D10" s="85"/>
      <c r="E10" s="103" t="str">
        <f>Wertebereiche!K9</f>
        <v>Liquid consistency</v>
      </c>
      <c r="F10" s="83"/>
      <c r="G10" s="250">
        <f t="shared" si="0"/>
        <v>2</v>
      </c>
      <c r="H10" s="49">
        <f>DATE('Year &amp; Tolerances'!F$1,1,Wertebereiche!L9)</f>
        <v>45299</v>
      </c>
      <c r="I10" s="50"/>
      <c r="J10" s="59"/>
      <c r="K10" s="146" t="str" cm="1">
        <f t="array" ref="K10">IFERROR(IF(ISBLANK(J10), "",INDEX(Images!$G:$G, AO10)), "")</f>
        <v/>
      </c>
      <c r="L10" s="120"/>
      <c r="M10" s="148" t="str" cm="1">
        <f t="array" ref="M10">IFERROR(INDEX(Images!$B:$B, AN10), "")</f>
        <v/>
      </c>
      <c r="N10" s="52"/>
      <c r="O10" s="69"/>
      <c r="P10" s="53"/>
      <c r="Q10" s="53"/>
      <c r="R10" s="53"/>
      <c r="S10" s="54"/>
      <c r="T10" s="54"/>
      <c r="U10" s="151" t="str" cm="1">
        <f t="array" ref="U10">IFERROR(IF(ISBLANK(T10), "", INDEX(Images!$D:$D, T10+1)), "")</f>
        <v/>
      </c>
      <c r="V10" s="51"/>
      <c r="W10" s="152" t="str" cm="1">
        <f t="array" ref="W10">IFERROR(IF(ISBLANK(V10), "", INDEX(Images!$D:$D, V10+1)), "")</f>
        <v/>
      </c>
      <c r="X10" s="67"/>
      <c r="Z10" s="333" t="str">
        <f>Wertebereiche!P10</f>
        <v>To export or print, go to "File" and then select "Print".</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Bloody</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2"/>
      <c r="E11" s="82"/>
      <c r="F11" s="82"/>
      <c r="G11" s="212">
        <f t="shared" si="0"/>
        <v>3</v>
      </c>
      <c r="H11" s="41">
        <f>DATE('Year &amp; Tolerances'!F$1,1,Wertebereiche!L10)</f>
        <v>45300</v>
      </c>
      <c r="I11" s="42"/>
      <c r="J11" s="43"/>
      <c r="K11" s="145" t="str" cm="1">
        <f t="array" ref="K11">IFERROR(IF(ISBLANK(J11), "",INDEX(Images!$G:$G, AO11)), "")</f>
        <v/>
      </c>
      <c r="L11" s="118"/>
      <c r="M11" s="147" t="str" cm="1">
        <f t="array" ref="M11">IFERROR(INDEX(Images!$B:$B, AN11), "")</f>
        <v/>
      </c>
      <c r="N11" s="46"/>
      <c r="O11" s="68"/>
      <c r="P11" s="44"/>
      <c r="Q11" s="44"/>
      <c r="R11" s="44"/>
      <c r="S11" s="45"/>
      <c r="T11" s="45"/>
      <c r="U11" s="149" t="str" cm="1">
        <f t="array" ref="U11">IFERROR(IF(ISBLANK(T11), "", INDEX(Images!$D:$D, T11+1)), "")</f>
        <v/>
      </c>
      <c r="V11" s="57"/>
      <c r="W11" s="150" t="str" cm="1">
        <f t="array" ref="W11">IFERROR(IF(ISBLANK(V11), "", INDEX(Images!$D:$D, V11+1)), "")</f>
        <v/>
      </c>
      <c r="X11" s="70"/>
      <c r="Z11" s="333"/>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Other</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34" t="str">
        <f>Wertebereiche!P5</f>
        <v xml:space="preserve">
Type 1 and 2 = Constipation
Type 3 and 4 = Ideal stool (easy to pass)
Type 5 to 7 = Diarrhea 
</v>
      </c>
      <c r="C12" s="334"/>
      <c r="D12" s="334"/>
      <c r="E12" s="334"/>
      <c r="F12" s="82"/>
      <c r="G12" s="250">
        <f t="shared" si="0"/>
        <v>4</v>
      </c>
      <c r="H12" s="49">
        <f>DATE('Year &amp; Tolerances'!F$1,1,Wertebereiche!L11)</f>
        <v>45301</v>
      </c>
      <c r="I12" s="50"/>
      <c r="J12" s="59"/>
      <c r="K12" s="146" t="str" cm="1">
        <f t="array" ref="K12">IFERROR(IF(ISBLANK(J12), "",INDEX(Images!$G:$G, AO12)), "")</f>
        <v/>
      </c>
      <c r="L12" s="120"/>
      <c r="M12" s="148" t="str" cm="1">
        <f t="array" ref="M12">IFERROR(INDEX(Images!$B:$B, AN12), "")</f>
        <v/>
      </c>
      <c r="N12" s="52"/>
      <c r="O12" s="69"/>
      <c r="P12" s="53"/>
      <c r="Q12" s="53"/>
      <c r="R12" s="53"/>
      <c r="S12" s="54"/>
      <c r="T12" s="54"/>
      <c r="U12" s="151" t="str" cm="1">
        <f t="array" ref="U12">IFERROR(IF(ISBLANK(T12), "", INDEX(Images!$D:$D, T12+1)), "")</f>
        <v/>
      </c>
      <c r="V12" s="51"/>
      <c r="W12" s="152"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34"/>
      <c r="C13" s="334"/>
      <c r="D13" s="334"/>
      <c r="E13" s="334"/>
      <c r="F13" s="82"/>
      <c r="G13" s="212">
        <f t="shared" si="0"/>
        <v>5</v>
      </c>
      <c r="H13" s="41">
        <f>DATE('Year &amp; Tolerances'!F$1,1,Wertebereiche!L12)</f>
        <v>45302</v>
      </c>
      <c r="I13" s="42"/>
      <c r="J13" s="43"/>
      <c r="K13" s="145" t="str" cm="1">
        <f t="array" ref="K13">IFERROR(IF(ISBLANK(J13), "",INDEX(Images!$G:$G, AO13)), "")</f>
        <v/>
      </c>
      <c r="L13" s="118"/>
      <c r="M13" s="147" t="str" cm="1">
        <f t="array" ref="M13">IFERROR(INDEX(Images!$B:$B, AN13), "")</f>
        <v/>
      </c>
      <c r="N13" s="46"/>
      <c r="O13" s="68"/>
      <c r="P13" s="44"/>
      <c r="Q13" s="44"/>
      <c r="R13" s="44"/>
      <c r="S13" s="45"/>
      <c r="T13" s="45"/>
      <c r="U13" s="149" t="str" cm="1">
        <f t="array" ref="U13">IFERROR(IF(ISBLANK(T13), "", INDEX(Images!$D:$D, T13+1)), "")</f>
        <v/>
      </c>
      <c r="V13" s="57"/>
      <c r="W13" s="150"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50">
        <f t="shared" si="0"/>
        <v>6</v>
      </c>
      <c r="H14" s="49">
        <f>DATE('Year &amp; Tolerances'!F$1,1,Wertebereiche!L13)</f>
        <v>45303</v>
      </c>
      <c r="I14" s="50"/>
      <c r="J14" s="59"/>
      <c r="K14" s="146" t="str" cm="1">
        <f t="array" ref="K14">IFERROR(IF(ISBLANK(J14), "",INDEX(Images!$G:$G, AO14)), "")</f>
        <v/>
      </c>
      <c r="L14" s="120"/>
      <c r="M14" s="148" t="str" cm="1">
        <f t="array" ref="M14">IFERROR(INDEX(Images!$B:$B, AN14), "")</f>
        <v/>
      </c>
      <c r="N14" s="52"/>
      <c r="O14" s="69"/>
      <c r="P14" s="53"/>
      <c r="Q14" s="53"/>
      <c r="R14" s="53"/>
      <c r="S14" s="54"/>
      <c r="T14" s="54"/>
      <c r="U14" s="151" t="str" cm="1">
        <f t="array" ref="U14">IFERROR(IF(ISBLANK(T14), "", INDEX(Images!$D:$D, T14+1)), "")</f>
        <v/>
      </c>
      <c r="V14" s="51"/>
      <c r="W14" s="152"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12">
        <f t="shared" si="0"/>
        <v>7</v>
      </c>
      <c r="H15" s="41">
        <f>DATE('Year &amp; Tolerances'!F$1,1,Wertebereiche!L14)</f>
        <v>45304</v>
      </c>
      <c r="I15" s="42"/>
      <c r="J15" s="43"/>
      <c r="K15" s="145" t="str" cm="1">
        <f t="array" ref="K15">IFERROR(IF(ISBLANK(J15), "",INDEX(Images!$G:$G, AO15)), "")</f>
        <v/>
      </c>
      <c r="L15" s="118"/>
      <c r="M15" s="147" t="str" cm="1">
        <f t="array" ref="M15">IFERROR(INDEX(Images!$B:$B, AN15), "")</f>
        <v/>
      </c>
      <c r="N15" s="46"/>
      <c r="O15" s="68"/>
      <c r="P15" s="44"/>
      <c r="Q15" s="44"/>
      <c r="R15" s="44"/>
      <c r="S15" s="45"/>
      <c r="T15" s="45"/>
      <c r="U15" s="149" t="str" cm="1">
        <f t="array" ref="U15">IFERROR(IF(ISBLANK(T15), "", INDEX(Images!$D:$D, T15+1)), "")</f>
        <v/>
      </c>
      <c r="V15" s="57"/>
      <c r="W15" s="150"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50">
        <f t="shared" si="0"/>
        <v>1</v>
      </c>
      <c r="H16" s="49">
        <f>DATE('Year &amp; Tolerances'!F$1,1,Wertebereiche!L15)</f>
        <v>45305</v>
      </c>
      <c r="I16" s="50"/>
      <c r="J16" s="59"/>
      <c r="K16" s="146" t="str" cm="1">
        <f t="array" ref="K16">IFERROR(IF(ISBLANK(J16), "",INDEX(Images!$G:$G, AO16)), "")</f>
        <v/>
      </c>
      <c r="L16" s="120"/>
      <c r="M16" s="148" t="str" cm="1">
        <f t="array" ref="M16">IFERROR(INDEX(Images!$B:$B, AN16), "")</f>
        <v/>
      </c>
      <c r="N16" s="52"/>
      <c r="O16" s="69"/>
      <c r="P16" s="53"/>
      <c r="Q16" s="53"/>
      <c r="R16" s="53"/>
      <c r="S16" s="54"/>
      <c r="T16" s="54"/>
      <c r="U16" s="151" t="str" cm="1">
        <f t="array" ref="U16">IFERROR(IF(ISBLANK(T16), "", INDEX(Images!$D:$D, T16+1)), "")</f>
        <v/>
      </c>
      <c r="V16" s="51"/>
      <c r="W16" s="152"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12">
        <f t="shared" si="0"/>
        <v>2</v>
      </c>
      <c r="H17" s="41">
        <f>DATE('Year &amp; Tolerances'!F$1,1,Wertebereiche!L16)</f>
        <v>45306</v>
      </c>
      <c r="I17" s="42"/>
      <c r="J17" s="43"/>
      <c r="K17" s="145" t="str" cm="1">
        <f t="array" ref="K17">IFERROR(IF(ISBLANK(J17), "",INDEX(Images!$G:$G, AO17)), "")</f>
        <v/>
      </c>
      <c r="L17" s="118"/>
      <c r="M17" s="147" t="str" cm="1">
        <f t="array" ref="M17">IFERROR(INDEX(Images!$B:$B, AN17), "")</f>
        <v/>
      </c>
      <c r="N17" s="46"/>
      <c r="O17" s="68"/>
      <c r="P17" s="44"/>
      <c r="Q17" s="44"/>
      <c r="R17" s="44"/>
      <c r="S17" s="45"/>
      <c r="T17" s="45"/>
      <c r="U17" s="149" t="str" cm="1">
        <f t="array" ref="U17">IFERROR(IF(ISBLANK(T17), "", INDEX(Images!$D:$D, T17+1)), "")</f>
        <v/>
      </c>
      <c r="V17" s="57"/>
      <c r="W17" s="150"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50">
        <f t="shared" si="0"/>
        <v>3</v>
      </c>
      <c r="H18" s="49">
        <f>DATE('Year &amp; Tolerances'!F$1,1,Wertebereiche!L17)</f>
        <v>45307</v>
      </c>
      <c r="I18" s="50"/>
      <c r="J18" s="59"/>
      <c r="K18" s="146" t="str" cm="1">
        <f t="array" ref="K18">IFERROR(IF(ISBLANK(J18), "",INDEX(Images!$G:$G, AO18)), "")</f>
        <v/>
      </c>
      <c r="L18" s="120"/>
      <c r="M18" s="148" t="str" cm="1">
        <f t="array" ref="M18">IFERROR(INDEX(Images!$B:$B, AN18), "")</f>
        <v/>
      </c>
      <c r="N18" s="52"/>
      <c r="O18" s="69"/>
      <c r="P18" s="53"/>
      <c r="Q18" s="53"/>
      <c r="R18" s="53"/>
      <c r="S18" s="54"/>
      <c r="T18" s="54"/>
      <c r="U18" s="151" t="str" cm="1">
        <f t="array" ref="U18">IFERROR(IF(ISBLANK(T18), "", INDEX(Images!$D:$D, T18+1)), "")</f>
        <v/>
      </c>
      <c r="V18" s="51"/>
      <c r="W18" s="152"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12">
        <f t="shared" si="0"/>
        <v>4</v>
      </c>
      <c r="H19" s="41">
        <f>DATE('Year &amp; Tolerances'!F$1,1,Wertebereiche!L18)</f>
        <v>45308</v>
      </c>
      <c r="I19" s="42"/>
      <c r="J19" s="43"/>
      <c r="K19" s="145" t="str" cm="1">
        <f t="array" ref="K19">IFERROR(IF(ISBLANK(J19), "",INDEX(Images!$G:$G, AO19)), "")</f>
        <v/>
      </c>
      <c r="L19" s="118"/>
      <c r="M19" s="147" t="str" cm="1">
        <f t="array" ref="M19">IFERROR(INDEX(Images!$B:$B, AN19), "")</f>
        <v/>
      </c>
      <c r="N19" s="46"/>
      <c r="O19" s="68"/>
      <c r="P19" s="44"/>
      <c r="Q19" s="44"/>
      <c r="R19" s="44"/>
      <c r="S19" s="45"/>
      <c r="T19" s="45"/>
      <c r="U19" s="149" t="str" cm="1">
        <f t="array" ref="U19">IFERROR(IF(ISBLANK(T19), "", INDEX(Images!$D:$D, T19+1)), "")</f>
        <v/>
      </c>
      <c r="V19" s="57"/>
      <c r="W19" s="150"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32"/>
      <c r="D20" s="332"/>
      <c r="E20" s="332"/>
      <c r="F20" s="84"/>
      <c r="G20" s="250">
        <f t="shared" si="0"/>
        <v>5</v>
      </c>
      <c r="H20" s="49">
        <f>DATE('Year &amp; Tolerances'!F$1,1,Wertebereiche!L19)</f>
        <v>45309</v>
      </c>
      <c r="I20" s="50"/>
      <c r="J20" s="59"/>
      <c r="K20" s="146" t="str" cm="1">
        <f t="array" ref="K20">IFERROR(IF(ISBLANK(J20), "",INDEX(Images!$G:$G, AO20)), "")</f>
        <v/>
      </c>
      <c r="L20" s="120"/>
      <c r="M20" s="148" t="str" cm="1">
        <f t="array" ref="M20">IFERROR(INDEX(Images!$B:$B, AN20), "")</f>
        <v/>
      </c>
      <c r="N20" s="52"/>
      <c r="O20" s="69"/>
      <c r="P20" s="53"/>
      <c r="Q20" s="53"/>
      <c r="R20" s="53"/>
      <c r="S20" s="54"/>
      <c r="T20" s="54"/>
      <c r="U20" s="151" t="str" cm="1">
        <f t="array" ref="U20">IFERROR(IF(ISBLANK(T20), "", INDEX(Images!$D:$D, T20+1)), "")</f>
        <v/>
      </c>
      <c r="V20" s="51"/>
      <c r="W20" s="152"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12">
        <f t="shared" si="0"/>
        <v>6</v>
      </c>
      <c r="H21" s="41">
        <f>DATE('Year &amp; Tolerances'!F$1,1,Wertebereiche!L20)</f>
        <v>45310</v>
      </c>
      <c r="I21" s="42"/>
      <c r="J21" s="43"/>
      <c r="K21" s="145" t="str" cm="1">
        <f t="array" ref="K21">IFERROR(IF(ISBLANK(J21), "",INDEX(Images!$G:$G, AO21)), "")</f>
        <v/>
      </c>
      <c r="L21" s="118"/>
      <c r="M21" s="147" t="str" cm="1">
        <f t="array" ref="M21">IFERROR(INDEX(Images!$B:$B, AN21), "")</f>
        <v/>
      </c>
      <c r="N21" s="46"/>
      <c r="O21" s="68"/>
      <c r="P21" s="44"/>
      <c r="Q21" s="44"/>
      <c r="R21" s="44"/>
      <c r="S21" s="45"/>
      <c r="T21" s="45"/>
      <c r="U21" s="149" t="str" cm="1">
        <f t="array" ref="U21">IFERROR(IF(ISBLANK(T21), "", INDEX(Images!$D:$D, T21+1)), "")</f>
        <v/>
      </c>
      <c r="V21" s="57"/>
      <c r="W21" s="150"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50">
        <f t="shared" si="0"/>
        <v>7</v>
      </c>
      <c r="H22" s="49">
        <f>DATE('Year &amp; Tolerances'!F$1,1,Wertebereiche!L21)</f>
        <v>45311</v>
      </c>
      <c r="I22" s="50"/>
      <c r="J22" s="59"/>
      <c r="K22" s="146" t="str" cm="1">
        <f t="array" ref="K22">IFERROR(IF(ISBLANK(J22), "",INDEX(Images!$G:$G, AO22)), "")</f>
        <v/>
      </c>
      <c r="L22" s="120"/>
      <c r="M22" s="148" t="str" cm="1">
        <f t="array" ref="M22">IFERROR(INDEX(Images!$B:$B, AN22), "")</f>
        <v/>
      </c>
      <c r="N22" s="52"/>
      <c r="O22" s="69"/>
      <c r="P22" s="53"/>
      <c r="Q22" s="53"/>
      <c r="R22" s="53"/>
      <c r="S22" s="54"/>
      <c r="T22" s="54"/>
      <c r="U22" s="151" t="str" cm="1">
        <f t="array" ref="U22">IFERROR(IF(ISBLANK(T22), "", INDEX(Images!$D:$D, T22+1)), "")</f>
        <v/>
      </c>
      <c r="V22" s="51"/>
      <c r="W22" s="152"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12">
        <f t="shared" si="0"/>
        <v>1</v>
      </c>
      <c r="H23" s="41">
        <f>DATE('Year &amp; Tolerances'!F$1,1,Wertebereiche!L22)</f>
        <v>45312</v>
      </c>
      <c r="I23" s="42"/>
      <c r="J23" s="43"/>
      <c r="K23" s="145" t="str" cm="1">
        <f t="array" ref="K23">IFERROR(IF(ISBLANK(J23), "",INDEX(Images!$G:$G, AO23)), "")</f>
        <v/>
      </c>
      <c r="L23" s="118"/>
      <c r="M23" s="147" t="str" cm="1">
        <f t="array" ref="M23">IFERROR(INDEX(Images!$B:$B, AN23), "")</f>
        <v/>
      </c>
      <c r="N23" s="46"/>
      <c r="O23" s="68"/>
      <c r="P23" s="44"/>
      <c r="Q23" s="44"/>
      <c r="R23" s="44"/>
      <c r="S23" s="45"/>
      <c r="T23" s="45"/>
      <c r="U23" s="149" t="str" cm="1">
        <f t="array" ref="U23">IFERROR(IF(ISBLANK(T23), "", INDEX(Images!$D:$D, T23+1)), "")</f>
        <v/>
      </c>
      <c r="V23" s="57"/>
      <c r="W23" s="150"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50">
        <f t="shared" si="0"/>
        <v>2</v>
      </c>
      <c r="H24" s="49">
        <f>DATE('Year &amp; Tolerances'!F$1,1,Wertebereiche!L23)</f>
        <v>45313</v>
      </c>
      <c r="I24" s="50"/>
      <c r="J24" s="59"/>
      <c r="K24" s="146" t="str" cm="1">
        <f t="array" ref="K24">IFERROR(IF(ISBLANK(J24), "",INDEX(Images!$G:$G, AO24)), "")</f>
        <v/>
      </c>
      <c r="L24" s="120"/>
      <c r="M24" s="148" t="str" cm="1">
        <f t="array" ref="M24">IFERROR(INDEX(Images!$B:$B, AN24), "")</f>
        <v/>
      </c>
      <c r="N24" s="52"/>
      <c r="O24" s="69"/>
      <c r="P24" s="53"/>
      <c r="Q24" s="53"/>
      <c r="R24" s="53"/>
      <c r="S24" s="54"/>
      <c r="T24" s="54"/>
      <c r="U24" s="151" t="str" cm="1">
        <f t="array" ref="U24">IFERROR(IF(ISBLANK(T24), "", INDEX(Images!$D:$D, T24+1)), "")</f>
        <v/>
      </c>
      <c r="V24" s="51"/>
      <c r="W24" s="152"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12">
        <f t="shared" si="0"/>
        <v>3</v>
      </c>
      <c r="H25" s="41">
        <f>DATE('Year &amp; Tolerances'!F$1,1,Wertebereiche!L24)</f>
        <v>45314</v>
      </c>
      <c r="I25" s="42"/>
      <c r="J25" s="43"/>
      <c r="K25" s="145" t="str" cm="1">
        <f t="array" ref="K25">IFERROR(IF(ISBLANK(J25), "",INDEX(Images!$G:$G, AO25)), "")</f>
        <v/>
      </c>
      <c r="L25" s="118"/>
      <c r="M25" s="147" t="str" cm="1">
        <f t="array" ref="M25">IFERROR(INDEX(Images!$B:$B, AN25), "")</f>
        <v/>
      </c>
      <c r="N25" s="46"/>
      <c r="O25" s="68"/>
      <c r="P25" s="44"/>
      <c r="Q25" s="44"/>
      <c r="R25" s="44"/>
      <c r="S25" s="45"/>
      <c r="T25" s="45"/>
      <c r="U25" s="149" t="str" cm="1">
        <f t="array" ref="U25">IFERROR(IF(ISBLANK(T25), "", INDEX(Images!$D:$D, T25+1)), "")</f>
        <v/>
      </c>
      <c r="V25" s="57"/>
      <c r="W25" s="150"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50">
        <f t="shared" si="0"/>
        <v>4</v>
      </c>
      <c r="H26" s="49">
        <f>DATE('Year &amp; Tolerances'!F$1,1,Wertebereiche!L25)</f>
        <v>45315</v>
      </c>
      <c r="I26" s="50"/>
      <c r="J26" s="59"/>
      <c r="K26" s="146" t="str" cm="1">
        <f t="array" ref="K26">IFERROR(IF(ISBLANK(J26), "",INDEX(Images!$G:$G, AO26)), "")</f>
        <v/>
      </c>
      <c r="L26" s="120"/>
      <c r="M26" s="148" t="str" cm="1">
        <f t="array" ref="M26">IFERROR(INDEX(Images!$B:$B, AN26), "")</f>
        <v/>
      </c>
      <c r="N26" s="52"/>
      <c r="O26" s="69"/>
      <c r="P26" s="53"/>
      <c r="Q26" s="53"/>
      <c r="R26" s="53"/>
      <c r="S26" s="54"/>
      <c r="T26" s="54"/>
      <c r="U26" s="151" t="str" cm="1">
        <f t="array" ref="U26">IFERROR(IF(ISBLANK(T26), "", INDEX(Images!$D:$D, T26+1)), "")</f>
        <v/>
      </c>
      <c r="V26" s="51"/>
      <c r="W26" s="152"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12">
        <f t="shared" si="0"/>
        <v>5</v>
      </c>
      <c r="H27" s="41">
        <f>DATE('Year &amp; Tolerances'!F$1,1,Wertebereiche!L26)</f>
        <v>45316</v>
      </c>
      <c r="I27" s="42"/>
      <c r="J27" s="43"/>
      <c r="K27" s="145" t="str" cm="1">
        <f t="array" ref="K27">IFERROR(IF(ISBLANK(J27), "",INDEX(Images!$G:$G, AO27)), "")</f>
        <v/>
      </c>
      <c r="L27" s="118"/>
      <c r="M27" s="147" t="str" cm="1">
        <f t="array" ref="M27">IFERROR(INDEX(Images!$B:$B, AN27), "")</f>
        <v/>
      </c>
      <c r="N27" s="46"/>
      <c r="O27" s="68"/>
      <c r="P27" s="44"/>
      <c r="Q27" s="44"/>
      <c r="R27" s="44"/>
      <c r="S27" s="45"/>
      <c r="T27" s="45"/>
      <c r="U27" s="149" t="str" cm="1">
        <f t="array" ref="U27">IFERROR(IF(ISBLANK(T27), "", INDEX(Images!$D:$D, T27+1)), "")</f>
        <v/>
      </c>
      <c r="V27" s="57"/>
      <c r="W27" s="150"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50">
        <f t="shared" si="0"/>
        <v>6</v>
      </c>
      <c r="H28" s="49">
        <f>DATE('Year &amp; Tolerances'!F$1,1,Wertebereiche!L27)</f>
        <v>45317</v>
      </c>
      <c r="I28" s="50"/>
      <c r="J28" s="59"/>
      <c r="K28" s="146" t="str" cm="1">
        <f t="array" ref="K28">IFERROR(IF(ISBLANK(J28), "",INDEX(Images!$G:$G, AO28)), "")</f>
        <v/>
      </c>
      <c r="L28" s="120"/>
      <c r="M28" s="148" t="str" cm="1">
        <f t="array" ref="M28">IFERROR(INDEX(Images!$B:$B, AN28), "")</f>
        <v/>
      </c>
      <c r="N28" s="52"/>
      <c r="O28" s="69"/>
      <c r="P28" s="53"/>
      <c r="Q28" s="53"/>
      <c r="R28" s="53"/>
      <c r="S28" s="54"/>
      <c r="T28" s="54"/>
      <c r="U28" s="151" t="str" cm="1">
        <f t="array" ref="U28">IFERROR(IF(ISBLANK(T28), "", INDEX(Images!$D:$D, T28+1)), "")</f>
        <v/>
      </c>
      <c r="V28" s="51"/>
      <c r="W28" s="152"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12">
        <f t="shared" si="0"/>
        <v>7</v>
      </c>
      <c r="H29" s="41">
        <f>DATE('Year &amp; Tolerances'!F$1,1,Wertebereiche!L28)</f>
        <v>45318</v>
      </c>
      <c r="I29" s="42"/>
      <c r="J29" s="43"/>
      <c r="K29" s="145" t="str" cm="1">
        <f t="array" ref="K29">IFERROR(IF(ISBLANK(J29), "",INDEX(Images!$G:$G, AO29)), "")</f>
        <v/>
      </c>
      <c r="L29" s="118"/>
      <c r="M29" s="147" t="str" cm="1">
        <f t="array" ref="M29">IFERROR(INDEX(Images!$B:$B, AN29), "")</f>
        <v/>
      </c>
      <c r="N29" s="46"/>
      <c r="O29" s="68"/>
      <c r="P29" s="44"/>
      <c r="Q29" s="44"/>
      <c r="R29" s="44"/>
      <c r="S29" s="45"/>
      <c r="T29" s="45"/>
      <c r="U29" s="149" t="str" cm="1">
        <f t="array" ref="U29">IFERROR(IF(ISBLANK(T29), "", INDEX(Images!$D:$D, T29+1)), "")</f>
        <v/>
      </c>
      <c r="V29" s="57"/>
      <c r="W29" s="150"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50">
        <f t="shared" si="0"/>
        <v>1</v>
      </c>
      <c r="H30" s="49">
        <f>DATE('Year &amp; Tolerances'!F$1,1,Wertebereiche!L29)</f>
        <v>45319</v>
      </c>
      <c r="I30" s="50"/>
      <c r="J30" s="59"/>
      <c r="K30" s="146" t="str" cm="1">
        <f t="array" ref="K30">IFERROR(IF(ISBLANK(J30), "",INDEX(Images!$G:$G, AO30)), "")</f>
        <v/>
      </c>
      <c r="L30" s="120"/>
      <c r="M30" s="148" t="str" cm="1">
        <f t="array" ref="M30">IFERROR(INDEX(Images!$B:$B, AN30), "")</f>
        <v/>
      </c>
      <c r="N30" s="52"/>
      <c r="O30" s="69"/>
      <c r="P30" s="53"/>
      <c r="Q30" s="53"/>
      <c r="R30" s="53"/>
      <c r="S30" s="54"/>
      <c r="T30" s="54"/>
      <c r="U30" s="151" t="str" cm="1">
        <f t="array" ref="U30">IFERROR(IF(ISBLANK(T30), "", INDEX(Images!$D:$D, T30+1)), "")</f>
        <v/>
      </c>
      <c r="V30" s="51"/>
      <c r="W30" s="152"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12">
        <f t="shared" si="0"/>
        <v>2</v>
      </c>
      <c r="H31" s="41">
        <f>DATE('Year &amp; Tolerances'!F$1,1,Wertebereiche!L30)</f>
        <v>45320</v>
      </c>
      <c r="I31" s="42"/>
      <c r="J31" s="43"/>
      <c r="K31" s="145" t="str" cm="1">
        <f t="array" ref="K31">IFERROR(IF(ISBLANK(J31), "",INDEX(Images!$G:$G, AO31)), "")</f>
        <v/>
      </c>
      <c r="L31" s="118"/>
      <c r="M31" s="147" t="str" cm="1">
        <f t="array" ref="M31">IFERROR(INDEX(Images!$B:$B, AN31), "")</f>
        <v/>
      </c>
      <c r="N31" s="46"/>
      <c r="O31" s="68"/>
      <c r="P31" s="44"/>
      <c r="Q31" s="44"/>
      <c r="R31" s="44"/>
      <c r="S31" s="45"/>
      <c r="T31" s="45"/>
      <c r="U31" s="149" t="str" cm="1">
        <f t="array" ref="U31">IFERROR(IF(ISBLANK(T31), "", INDEX(Images!$D:$D, T31+1)), "")</f>
        <v/>
      </c>
      <c r="V31" s="43"/>
      <c r="W31" s="150"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50">
        <f t="shared" si="0"/>
        <v>3</v>
      </c>
      <c r="H32" s="49">
        <f>DATE('Year &amp; Tolerances'!F$1,1,Wertebereiche!L31)</f>
        <v>45321</v>
      </c>
      <c r="I32" s="50"/>
      <c r="J32" s="59"/>
      <c r="K32" s="146" t="str" cm="1">
        <f t="array" ref="K32">IFERROR(IF(ISBLANK(J32), "",INDEX(Images!$G:$G, AO32)), "")</f>
        <v/>
      </c>
      <c r="L32" s="120"/>
      <c r="M32" s="148" t="str" cm="1">
        <f t="array" ref="M32">IFERROR(INDEX(Images!$B:$B, AN32), "")</f>
        <v/>
      </c>
      <c r="N32" s="52"/>
      <c r="O32" s="69"/>
      <c r="P32" s="53"/>
      <c r="Q32" s="53"/>
      <c r="R32" s="53"/>
      <c r="S32" s="59"/>
      <c r="T32" s="59"/>
      <c r="U32" s="151" t="str" cm="1">
        <f t="array" ref="U32">IFERROR(IF(ISBLANK(T32), "", INDEX(Images!$D:$D, T32+1)), "")</f>
        <v/>
      </c>
      <c r="V32" s="51"/>
      <c r="W32" s="152"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41" ht="45" customHeight="1" x14ac:dyDescent="0.65">
      <c r="C33" s="27"/>
      <c r="D33" s="27"/>
      <c r="G33" s="212">
        <f t="shared" si="0"/>
        <v>4</v>
      </c>
      <c r="H33" s="41">
        <f>DATE('Year &amp; Tolerances'!F$1,1,Wertebereiche!L32)</f>
        <v>45322</v>
      </c>
      <c r="I33" s="42"/>
      <c r="J33" s="43"/>
      <c r="K33" s="145" t="str" cm="1">
        <f t="array" ref="K33">IFERROR(IF(ISBLANK(J33), "",INDEX(Images!$G:$G, AO33)), "")</f>
        <v/>
      </c>
      <c r="L33" s="118"/>
      <c r="M33" s="161" t="str" cm="1">
        <f t="array" ref="M33">IFERROR(INDEX(Images!$B:$B, AN33), "")</f>
        <v/>
      </c>
      <c r="N33" s="46"/>
      <c r="O33" s="68"/>
      <c r="P33" s="44"/>
      <c r="Q33" s="44"/>
      <c r="R33" s="44"/>
      <c r="S33" s="45"/>
      <c r="T33" s="45"/>
      <c r="U33" s="149" t="str" cm="1">
        <f t="array" ref="U33">IFERROR(IF(ISBLANK(T33), "", INDEX(Images!$D:$D, T33+1)), "")</f>
        <v/>
      </c>
      <c r="V33" s="57"/>
      <c r="W33" s="150" t="str" cm="1">
        <f t="array" ref="W33">IFERROR(IF(ISBLANK(V33), "", INDEX(Images!$D:$D, V33+1)), "")</f>
        <v/>
      </c>
      <c r="X33" s="70"/>
      <c r="AA33" s="21">
        <v>31</v>
      </c>
      <c r="AB33" s="21" t="e">
        <f>INDEX(Wertebereiche!$T$2:$T$6, MATCH(S33, Wertebereiche!$H$2:$H$6, 0))</f>
        <v>#N/A</v>
      </c>
      <c r="AC33" s="21" t="str">
        <f t="shared" si="1"/>
        <v/>
      </c>
      <c r="AD33" s="21"/>
      <c r="AE33" s="21" t="e">
        <f>INDEX(Wertebereiche!$U$2:$U$6, MATCH(P33, Wertebereiche!$D$2:$D$6, 0))</f>
        <v>#N/A</v>
      </c>
      <c r="AF33" s="21"/>
      <c r="AG33" s="21"/>
      <c r="AH33" s="21"/>
      <c r="AI33" s="21"/>
      <c r="AJ33" s="21"/>
      <c r="AK33" s="21"/>
      <c r="AL33" s="21"/>
      <c r="AM33" s="48"/>
      <c r="AN33" s="71" t="e">
        <f>INDEX(Images!$C$2:$C$8, MATCH(L33, Images!$A$2:$A$8, 0))</f>
        <v>#N/A</v>
      </c>
      <c r="AO33" s="71" t="e">
        <f>INDEX(Images!$H$2:$H$17, MATCH(J33, Images!$F$2:$F$17, 0))</f>
        <v>#N/A</v>
      </c>
    </row>
    <row r="34" spans="3:41" ht="30" customHeight="1" x14ac:dyDescent="0.65">
      <c r="C34" s="27"/>
      <c r="D34" s="27"/>
      <c r="G34" s="65"/>
      <c r="I34" s="29"/>
      <c r="J34" s="29"/>
      <c r="K34" s="29"/>
      <c r="L34" s="29"/>
      <c r="M34" s="29"/>
      <c r="N34" s="29"/>
      <c r="O34" s="62"/>
      <c r="P34" s="100"/>
      <c r="Q34" s="62"/>
      <c r="R34" s="62"/>
      <c r="S34" s="62"/>
      <c r="T34" s="62"/>
      <c r="U34" s="62"/>
      <c r="AA34" s="19" t="s">
        <v>51</v>
      </c>
      <c r="AB34" s="19" t="e" cm="1">
        <f t="array" ref="AB34">ROUND(AVERAGE(IF(ISERROR(AB3:AB33), "", AB3:AB33)), 1)</f>
        <v>#DIV/0!</v>
      </c>
      <c r="AC34" s="19">
        <f>SUM(AC3:AC33)</f>
        <v>0</v>
      </c>
      <c r="AE34" s="19" t="str" cm="1">
        <f t="array" ref="AE34">IFERROR(ROUND(AVERAGE(IF(ISERROR(AE3:AE33), "", AE3:AE33)), 0),"-")</f>
        <v>-</v>
      </c>
    </row>
    <row r="35" spans="3:41" ht="30" customHeight="1" x14ac:dyDescent="0.65">
      <c r="C35" s="27"/>
      <c r="D35" s="27"/>
    </row>
    <row r="36" spans="3:41" ht="30" customHeight="1" x14ac:dyDescent="0.65">
      <c r="C36" s="27"/>
      <c r="D36" s="27"/>
    </row>
    <row r="37" spans="3:41" ht="30" customHeight="1" x14ac:dyDescent="0.65">
      <c r="C37" s="27"/>
      <c r="D37" s="27"/>
    </row>
    <row r="38" spans="3:41" ht="30" customHeight="1" x14ac:dyDescent="0.65">
      <c r="C38" s="27"/>
      <c r="D38" s="27"/>
      <c r="H38" s="64"/>
    </row>
    <row r="39" spans="3:41" ht="30" customHeight="1" x14ac:dyDescent="0.65">
      <c r="C39" s="27"/>
      <c r="D39" s="27"/>
      <c r="G39" s="65"/>
      <c r="H39" s="65"/>
      <c r="I39" s="29"/>
    </row>
    <row r="40" spans="3:41" ht="20.100000000000001" customHeight="1" x14ac:dyDescent="0.65">
      <c r="C40" s="27"/>
      <c r="D40" s="27"/>
    </row>
    <row r="41" spans="3:41" ht="20.100000000000001" customHeight="1" x14ac:dyDescent="0.65">
      <c r="C41" s="27"/>
      <c r="D41" s="27"/>
    </row>
    <row r="42" spans="3:41" ht="20.100000000000001" customHeight="1" x14ac:dyDescent="0.65">
      <c r="C42" s="27"/>
      <c r="D42" s="27"/>
    </row>
    <row r="43" spans="3:41" ht="20.100000000000001" customHeight="1" x14ac:dyDescent="0.65">
      <c r="C43" s="27"/>
      <c r="D43" s="27"/>
    </row>
    <row r="44" spans="3:41" ht="20.100000000000001" customHeight="1" x14ac:dyDescent="0.65">
      <c r="C44" s="27"/>
      <c r="D44" s="27"/>
    </row>
    <row r="45" spans="3:41" ht="20.100000000000001" customHeight="1" x14ac:dyDescent="0.65">
      <c r="C45" s="27"/>
      <c r="D45" s="27"/>
    </row>
    <row r="46" spans="3:41" ht="20.100000000000001" customHeight="1" x14ac:dyDescent="0.65">
      <c r="C46" s="27"/>
      <c r="D46" s="27"/>
      <c r="G46" s="76"/>
      <c r="H46" s="76"/>
      <c r="I46" s="76"/>
      <c r="J46" s="76"/>
      <c r="K46" s="76"/>
      <c r="L46" s="66"/>
    </row>
    <row r="47" spans="3:41" ht="30" customHeight="1" x14ac:dyDescent="0.65">
      <c r="C47" s="27"/>
      <c r="D47" s="27"/>
      <c r="G47" s="37" t="str">
        <f>Wertebereiche!P7</f>
        <v>Average physical condition</v>
      </c>
      <c r="H47" s="37"/>
      <c r="I47" s="37"/>
      <c r="J47" s="37"/>
      <c r="K47" s="37"/>
      <c r="L47" s="58" t="str">
        <f>IFERROR(ROUND(IF(SUM(T3:T33)&gt;0,AVERAGE(T3:T33),""),0),"-")</f>
        <v>-</v>
      </c>
    </row>
    <row r="48" spans="3:41" ht="30" customHeight="1" x14ac:dyDescent="0.65">
      <c r="C48" s="27"/>
      <c r="D48" s="27"/>
      <c r="G48" s="37" t="str">
        <f>Wertebereiche!P8</f>
        <v>Average mental condition</v>
      </c>
      <c r="H48" s="37"/>
      <c r="I48" s="37"/>
      <c r="J48" s="37"/>
      <c r="K48" s="37"/>
      <c r="L48" s="58" t="str">
        <f>IFERROR(ROUND(IF(SUM(V3:V33)&gt;0,AVERAGE(V3:V33),"-"),0),"-")</f>
        <v>-</v>
      </c>
    </row>
    <row r="49" spans="3:12" ht="30" customHeight="1" x14ac:dyDescent="0.65">
      <c r="C49" s="27"/>
      <c r="D49" s="27"/>
      <c r="G49" s="65" t="str">
        <f>Wertebereiche!P12</f>
        <v>Average sleep duration per day in hours</v>
      </c>
      <c r="H49" s="65"/>
      <c r="I49" s="65"/>
      <c r="J49" s="65"/>
      <c r="K49" s="65"/>
      <c r="L49" s="29" t="str">
        <f>IFERROR(AF3, "-")</f>
        <v>-</v>
      </c>
    </row>
    <row r="50" spans="3:12" ht="30" customHeight="1" x14ac:dyDescent="0.65">
      <c r="C50" s="27"/>
      <c r="D50" s="27"/>
      <c r="G50" s="65" t="str">
        <f>Wertebereiche!P14</f>
        <v>Average number of stool per day</v>
      </c>
      <c r="H50" s="65"/>
      <c r="I50" s="65"/>
      <c r="J50" s="65"/>
      <c r="K50" s="65"/>
      <c r="L50" s="29" t="str">
        <f>IFERROR(AG3, "-")</f>
        <v>-</v>
      </c>
    </row>
    <row r="51" spans="3:12" ht="30" customHeight="1" x14ac:dyDescent="0.65">
      <c r="C51" s="27"/>
      <c r="D51" s="27"/>
      <c r="G51" s="65" t="str">
        <f>Wertebereiche!P16</f>
        <v>Number of FMT this month</v>
      </c>
      <c r="H51" s="65"/>
      <c r="I51" s="65"/>
      <c r="J51" s="65"/>
      <c r="L51" s="29">
        <f>COUNTIF(I3:I33,Wertebereiche!B2)</f>
        <v>0</v>
      </c>
    </row>
    <row r="52" spans="3:12" ht="30" customHeight="1" x14ac:dyDescent="0.65">
      <c r="C52" s="27"/>
      <c r="D52" s="27"/>
    </row>
    <row r="53" spans="3:12" ht="30" customHeight="1" x14ac:dyDescent="0.65">
      <c r="C53" s="27"/>
      <c r="D53" s="27"/>
    </row>
    <row r="54" spans="3:12" ht="30"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row r="96" spans="3:4" ht="20.100000000000001" customHeight="1" x14ac:dyDescent="0.65">
      <c r="C96" s="27"/>
      <c r="D96" s="27"/>
    </row>
  </sheetData>
  <sheetProtection algorithmName="SHA-512" hashValue="5KjUVzCd3oRjn2r/rXCWeclTKj7fxTc2HvqcGSrz9tvQU31KhVvqblsy0teYhG/MUsTDcEDJss6G36FaAp5QjQ==" saltValue="plmCgYtOnT7j3AUl9huXRw==" spinCount="100000" sheet="1" objects="1" scenarios="1"/>
  <mergeCells count="12">
    <mergeCell ref="C20:E20"/>
    <mergeCell ref="Z4:Z5"/>
    <mergeCell ref="Z7:Z8"/>
    <mergeCell ref="Z10:Z11"/>
    <mergeCell ref="B12:E13"/>
    <mergeCell ref="B3:E3"/>
    <mergeCell ref="J1:K1"/>
    <mergeCell ref="L1:M1"/>
    <mergeCell ref="T1:U1"/>
    <mergeCell ref="V1:W1"/>
    <mergeCell ref="B2:E2"/>
    <mergeCell ref="B1:E1"/>
  </mergeCells>
  <conditionalFormatting sqref="B1 A1:A2 F1:XFD2 A3:XFD1048576">
    <cfRule type="expression" dxfId="23" priority="2">
      <formula>TRUE=$AQ$2</formula>
    </cfRule>
  </conditionalFormatting>
  <conditionalFormatting sqref="B2">
    <cfRule type="expression" dxfId="22"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3 M3:M33 U3:U33" xr:uid="{63F1FF83-B9E4-421C-AB5B-090B993A7A10}"/>
    <dataValidation allowBlank="1" showInputMessage="1" showErrorMessage="1" errorTitle="EIngabefehler" error="Bitte wähle einen Wert aus der Liste aus. Klicke dazu in die Zelle und anschließend auf den Pfeil neben der Zelle um die Liste zu öffnen." sqref="W3:W33" xr:uid="{4D06F80C-CAE8-4EF3-9F34-76B54DBE43DA}"/>
    <dataValidation type="list" allowBlank="1" showInputMessage="1" showErrorMessage="1" sqref="I34" xr:uid="{E2E2DA20-FE44-4E91-8E74-7FF0F84D8658}">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errorTitle="Input error" error="Please select a value from the list. To do this, click on the cell and then on the arrow next to the cell to open the list." xr:uid="{2195BC9B-DF76-4987-8955-8BD8DAF8C7C5}">
          <x14:formula1>
            <xm:f>Wertebereiche!$E$2:$E$12</xm:f>
          </x14:formula1>
          <xm:sqref>T3:T33 V3:V33</xm:sqref>
        </x14:dataValidation>
        <x14:dataValidation type="list" allowBlank="1" showInputMessage="1" showErrorMessage="1" errorTitle="Input error" error="Please select a value from the list. To do this, click on the cell and then on the arrow next to the cell to open the list." xr:uid="{2EDEFF36-2DEA-4260-B055-CEF9E98BD114}">
          <x14:formula1>
            <xm:f>Wertebereiche!$D$2:$D$7</xm:f>
          </x14:formula1>
          <xm:sqref>P3:P33</xm:sqref>
        </x14:dataValidation>
        <x14:dataValidation type="list" allowBlank="1" showInputMessage="1" showErrorMessage="1" errorTitle="Input error" error="Please select a value from the list. To do this, click on the cell and then on the arrow next to the cell to open the list." xr:uid="{BD62DC3D-FA67-4A12-B347-860E4FC5E15E}">
          <x14:formula1>
            <xm:f>Wertebereiche!$H$2:$H$7</xm:f>
          </x14:formula1>
          <xm:sqref>S3:S33</xm:sqref>
        </x14:dataValidation>
        <x14:dataValidation type="list" allowBlank="1" showInputMessage="1" showErrorMessage="1" errorTitle="Input error" error="Please select a value from the list. To do this, click on the cell and then on the arrow next to the cell to open the list." xr:uid="{A5D2FA9F-F2E1-4916-ABEE-DCAE91E20681}">
          <x14:formula1>
            <xm:f>Wertebereiche!$B$2:$B$3</xm:f>
          </x14:formula1>
          <xm:sqref>I3:I33</xm:sqref>
        </x14:dataValidation>
        <x14:dataValidation type="list" allowBlank="1" showInputMessage="1" showErrorMessage="1" errorTitle="Input error" error="Please select a value from the list. To do this, click on the cell and then on the arrow next to the cell to open the list." xr:uid="{A28B6A6C-7DB4-4769-9107-B8707FFE3C43}">
          <x14:formula1>
            <xm:f>Wertebereiche!$G$2:$G$5</xm:f>
          </x14:formula1>
          <xm:sqref>R3:R33</xm:sqref>
        </x14:dataValidation>
        <x14:dataValidation type="list" allowBlank="1" showInputMessage="1" showErrorMessage="1" errorTitle="Input error" error="Please select a value from the list. To do this, click on the cell and then on the arrow next to the cell to open the list." xr:uid="{9588757F-302A-43C4-8AE2-B9B8F80DB384}">
          <x14:formula1>
            <xm:f>Wertebereiche!$C$2:$C$23</xm:f>
          </x14:formula1>
          <xm:sqref>N3:N33</xm:sqref>
        </x14:dataValidation>
        <x14:dataValidation type="list" allowBlank="1" showInputMessage="1" showErrorMessage="1" errorTitle="Input error" error="Please select a value from the list. To do this, click on the cell and then on the arrow next to the cell to open the list." xr:uid="{D0762D54-96E7-4D51-A4C8-2C805FB0E296}">
          <x14:formula1>
            <xm:f>Images!$A$2:$A$9</xm:f>
          </x14:formula1>
          <xm:sqref>L3:L33</xm:sqref>
        </x14:dataValidation>
        <x14:dataValidation type="list" allowBlank="1" showInputMessage="1" showErrorMessage="1" errorTitle="Input error" error="Please select a value from the list. To do this, click on the cell and then on the arrow next to the cell to open the list." xr:uid="{529743A2-7D91-448E-AB36-DC6DF513EDD3}">
          <x14:formula1>
            <xm:f>Images!$F$2:$F$17</xm:f>
          </x14:formula1>
          <xm:sqref>J3:J33</xm:sqref>
        </x14:dataValidation>
        <x14:dataValidation type="list" allowBlank="1" showInputMessage="1" showErrorMessage="1" errorTitle="Input error" error="Please select a value from the list. To do this, click on the cell and then on the arrow next to the cell to open the list." xr:uid="{82EAA40E-723D-4DB4-916B-50391A90E1D9}">
          <x14:formula1>
            <xm:f>Wertebereiche!$F$2:$F$28</xm:f>
          </x14:formula1>
          <xm:sqref>Q3:Q33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F04C8-D155-4D11-B8FE-4BFBF4251C01}">
  <sheetPr codeName="Tabelle5">
    <pageSetUpPr autoPageBreaks="0"/>
  </sheetPr>
  <dimension ref="B1:AR94"/>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5" style="34" hidden="1" customWidth="1"/>
    <col min="43" max="43" width="11.42578125" style="34" hidden="1" customWidth="1"/>
    <col min="44" max="44" width="19.7109375" style="34" hidden="1" customWidth="1"/>
    <col min="45" max="16384" width="11.42578125" style="34"/>
  </cols>
  <sheetData>
    <row r="1" spans="2:44" ht="30" customHeight="1" thickBot="1" x14ac:dyDescent="0.3">
      <c r="B1" s="331">
        <f>H3</f>
        <v>45323</v>
      </c>
      <c r="C1" s="331"/>
      <c r="D1" s="331"/>
      <c r="E1" s="331"/>
      <c r="F1" s="28"/>
      <c r="H1" s="30" t="str">
        <f>Wertebereiche!A2</f>
        <v>Date</v>
      </c>
      <c r="I1" s="31" t="str">
        <f>Wertebereiche!A3</f>
        <v>FMT</v>
      </c>
      <c r="J1" s="326" t="str">
        <f>Wertebereiche!A4</f>
        <v>Stool type</v>
      </c>
      <c r="K1" s="327"/>
      <c r="L1" s="326" t="str">
        <f>Wertebereiche!A5</f>
        <v>Stool color</v>
      </c>
      <c r="M1" s="327"/>
      <c r="N1" s="31" t="str">
        <f>Wertebereiche!A6</f>
        <v>Stool number</v>
      </c>
      <c r="O1" s="32" t="str">
        <f>Wertebereiche!A7</f>
        <v>Symptoms</v>
      </c>
      <c r="P1" s="32" t="str">
        <f>Wertebereiche!D1</f>
        <v>Symptoms severity </v>
      </c>
      <c r="Q1" s="32" t="str">
        <f>Wertebereiche!A9</f>
        <v>Sleep in hours</v>
      </c>
      <c r="R1" s="32" t="str">
        <f>Wertebereiche!A10</f>
        <v>Sleep quality</v>
      </c>
      <c r="S1" s="32" t="str">
        <f>Wertebereiche!A11</f>
        <v>Stress</v>
      </c>
      <c r="T1" s="328" t="str">
        <f>Wertebereiche!A13</f>
        <v>Physical condition</v>
      </c>
      <c r="U1" s="329"/>
      <c r="V1" s="328" t="str">
        <f>Wertebereiche!A12</f>
        <v>Mental condition</v>
      </c>
      <c r="W1" s="329"/>
      <c r="X1" s="33" t="str">
        <f>Wertebereiche!A14</f>
        <v>Comments</v>
      </c>
      <c r="AA1" s="18" t="s">
        <v>41</v>
      </c>
      <c r="AB1" s="18" t="s">
        <v>42</v>
      </c>
      <c r="AC1" s="18" t="s">
        <v>43</v>
      </c>
      <c r="AD1" s="18" t="s">
        <v>44</v>
      </c>
      <c r="AE1" s="18" t="s">
        <v>45</v>
      </c>
      <c r="AF1" s="18" t="str">
        <f>Wertebereiche!P12</f>
        <v>Average sleep duration per day in hours</v>
      </c>
      <c r="AG1" s="18" t="str">
        <f>Wertebereiche!P14</f>
        <v>Average number of stool per day</v>
      </c>
      <c r="AH1" s="18" t="str">
        <f>Wertebereiche!P16</f>
        <v>Number of FMT this month</v>
      </c>
      <c r="AI1" s="18" t="s">
        <v>46</v>
      </c>
      <c r="AJ1" s="18" t="s">
        <v>52</v>
      </c>
      <c r="AK1" s="18" t="s">
        <v>47</v>
      </c>
      <c r="AL1" s="18" t="s">
        <v>48</v>
      </c>
      <c r="AM1" s="18" t="s">
        <v>53</v>
      </c>
      <c r="AN1" s="18" t="s">
        <v>49</v>
      </c>
      <c r="AO1" s="18" t="s">
        <v>50</v>
      </c>
      <c r="AP1" s="34" t="s">
        <v>261</v>
      </c>
      <c r="AR1" s="19" t="s">
        <v>311</v>
      </c>
    </row>
    <row r="2" spans="2:44" ht="51.95" customHeight="1" x14ac:dyDescent="0.7">
      <c r="B2" s="330" t="str">
        <f>Wertebereiche!P90</f>
        <v>This month is before the start of your diary! To change, go to "Year &amp; Tolerances".</v>
      </c>
      <c r="C2" s="330"/>
      <c r="D2" s="330"/>
      <c r="E2" s="330"/>
      <c r="F2" s="36"/>
      <c r="I2" s="37" t="str">
        <f>Wertebereiche!P3</f>
        <v>The stool type should be selected based on the worst bowel movement of the day</v>
      </c>
      <c r="J2" s="38"/>
      <c r="K2" s="121"/>
      <c r="L2" s="38"/>
      <c r="M2" s="38"/>
      <c r="N2" s="38"/>
      <c r="O2" s="39"/>
      <c r="P2" s="40"/>
      <c r="Q2" s="39"/>
      <c r="R2" s="39"/>
      <c r="S2" s="39"/>
      <c r="T2" s="37" t="str">
        <f>Wertebereiche!P4</f>
        <v>Condition:  1 = very bad    10 = very good</v>
      </c>
      <c r="U2" s="37"/>
      <c r="V2" s="37"/>
      <c r="W2" s="37"/>
      <c r="AP2" s="34" t="str">
        <f>"Condition &amp; Stress" &amp; " " &amp;  "February" &amp; " " &amp; 'Year &amp; Tolerances'!D8</f>
        <v>Condition &amp; Stress February 2024</v>
      </c>
      <c r="AR2" s="34" t="e">
        <f>MONTH(H3)&lt;MONTH("1"&amp;'Year &amp; Tolerances'!D11)</f>
        <v>#VALUE!</v>
      </c>
    </row>
    <row r="3" spans="2:44" ht="45" customHeight="1" x14ac:dyDescent="0.25">
      <c r="B3" s="325" t="str">
        <f>Wertebereiche!J2</f>
        <v>Bristol stool scale</v>
      </c>
      <c r="C3" s="325"/>
      <c r="D3" s="325"/>
      <c r="E3" s="325"/>
      <c r="G3" s="212">
        <f>WEEKDAY(H3)</f>
        <v>5</v>
      </c>
      <c r="H3" s="41">
        <f>DATE('Year &amp; Tolerances'!F$1,2,Wertebereiche!L2)</f>
        <v>45323</v>
      </c>
      <c r="I3" s="42"/>
      <c r="J3" s="43"/>
      <c r="K3" s="145" t="str" cm="1">
        <f t="array" ref="K3">IFERROR(IF(ISBLANK(J3), "",INDEX(Images!$G:$G, AO3)), "")</f>
        <v/>
      </c>
      <c r="L3" s="118"/>
      <c r="M3" s="147" t="str" cm="1">
        <f t="array" ref="M3">IFERROR(INDEX(Images!$B:$B, AN3), "")</f>
        <v/>
      </c>
      <c r="N3" s="42"/>
      <c r="O3" s="68" t="s">
        <v>54</v>
      </c>
      <c r="P3" s="44"/>
      <c r="Q3" s="44"/>
      <c r="R3" s="44"/>
      <c r="S3" s="45"/>
      <c r="T3" s="45"/>
      <c r="U3" s="149" t="str" cm="1">
        <f t="array" ref="U3">IFERROR(IF(ISBLANK(T3), "", INDEX(Images!$D:$D, T3+1)), "")</f>
        <v/>
      </c>
      <c r="V3" s="43"/>
      <c r="W3" s="150" t="str" cm="1">
        <f t="array" ref="W3">IFERROR(IF(ISBLANK(V3), "", INDEX(Images!$D:$D, V3+1)), "")</f>
        <v/>
      </c>
      <c r="X3" s="70" t="s">
        <v>271</v>
      </c>
      <c r="Z3" s="58" t="str">
        <f>Wertebereiche!A16</f>
        <v>Hints</v>
      </c>
      <c r="AA3" s="21">
        <v>1</v>
      </c>
      <c r="AB3" s="21" t="e">
        <f>INDEX(Wertebereiche!$T$2:$T$6, MATCH(S3, Wertebereiche!$H$2:$H$6, 0))</f>
        <v>#N/A</v>
      </c>
      <c r="AC3" s="21" t="str">
        <f>IF(ISBLANK(I3),"",1)</f>
        <v/>
      </c>
      <c r="AD3" s="21"/>
      <c r="AE3" s="21" t="e">
        <f>INDEX(Wertebereiche!$U$2:$U$6, MATCH(P3, Wertebereiche!$D$2:$D$6, 0))</f>
        <v>#N/A</v>
      </c>
      <c r="AF3" s="21" t="e" cm="1">
        <f t="array" ref="AF3">ROUND(AVERAGE(IF(ISNUMBER(Q3:Q31),Q3:Q31,"")),1)</f>
        <v>#DIV/0!</v>
      </c>
      <c r="AG3" s="21" t="e" cm="1">
        <f t="array" ref="AG3">ROUND(AVERAGE(IF(ISNUMBER(N3:N31),N3:N31,"")),1)</f>
        <v>#DIV/0!</v>
      </c>
      <c r="AH3" s="21" t="b">
        <f>IF(COUNTIF(I3:I31, "&lt;&gt;") = 0, FALSE, COUNTIF(I3:I31, Wertebereiche!B2))</f>
        <v>0</v>
      </c>
      <c r="AI3" s="21" t="str">
        <f>Wertebereiche!P17</f>
        <v>None, Type 1 or Type 2</v>
      </c>
      <c r="AJ3" s="127">
        <f>DATE('Year &amp; Tolerances'!F$1,2,Wertebereiche!L30)</f>
        <v>45351</v>
      </c>
      <c r="AK3" s="21" cm="1">
        <f t="array" ref="AK3">SUM(COUNTIF(J3:J33, Wertebereiche!I2:I4))</f>
        <v>0</v>
      </c>
      <c r="AL3" s="22"/>
      <c r="AM3" s="71" t="b">
        <f>MONTH(AJ3) = 3</f>
        <v>0</v>
      </c>
      <c r="AN3" s="71" t="e">
        <f>INDEX(Images!$C$2:$C$8, MATCH(L3, Images!$A$2:$A$8, 0))</f>
        <v>#N/A</v>
      </c>
      <c r="AO3" s="71" t="e">
        <f>INDEX(Images!$H$2:$H$17, MATCH(J3, Images!$F$2:$F$17, 0))</f>
        <v>#N/A</v>
      </c>
      <c r="AP3" s="34" t="str">
        <f>"Number of Bowel Movements" &amp; " " &amp;  "February" &amp; " " &amp; 'Year &amp; Tolerances'!D8</f>
        <v>Number of Bowel Movements February 2024</v>
      </c>
      <c r="AQ3" s="34">
        <f>MONTH(AJ3)</f>
        <v>2</v>
      </c>
    </row>
    <row r="4" spans="2:44" ht="45" customHeight="1" x14ac:dyDescent="0.25">
      <c r="B4" s="158"/>
      <c r="C4" s="153" t="str">
        <f>Wertebereiche!J3</f>
        <v xml:space="preserve"> Type 1 </v>
      </c>
      <c r="D4" s="61"/>
      <c r="E4" s="101" t="str">
        <f>Wertebereiche!K3</f>
        <v>Separate hard lumps, like nuts, 
difficult to pass</v>
      </c>
      <c r="F4" s="82"/>
      <c r="G4" s="250">
        <f t="shared" ref="G4:G31" si="0">WEEKDAY(H4)</f>
        <v>6</v>
      </c>
      <c r="H4" s="49">
        <f>DATE('Year &amp; Tolerances'!F$1,2,Wertebereiche!L3)</f>
        <v>45324</v>
      </c>
      <c r="I4" s="50"/>
      <c r="J4" s="59"/>
      <c r="K4" s="146" t="str" cm="1">
        <f t="array" ref="K4">IFERROR(IF(ISBLANK(J4), "",INDEX(Images!$G:$G, AO4)), "")</f>
        <v/>
      </c>
      <c r="L4" s="119"/>
      <c r="M4" s="144" t="str" cm="1">
        <f t="array" ref="M4">IFERROR(INDEX(Images!$B:$B, AN4), "")</f>
        <v/>
      </c>
      <c r="N4" s="52"/>
      <c r="O4" s="69"/>
      <c r="P4" s="53"/>
      <c r="Q4" s="53"/>
      <c r="R4" s="53"/>
      <c r="S4" s="54"/>
      <c r="T4" s="54"/>
      <c r="U4" s="151" t="str" cm="1">
        <f t="array" ref="U4">IFERROR(IF(ISBLANK(T4), "", INDEX(Images!$D:$D, T4+1)), "")</f>
        <v/>
      </c>
      <c r="V4" s="51"/>
      <c r="W4" s="152" t="str" cm="1">
        <f t="array" ref="W4">IFERROR(IF(ISBLANK(V4), "", INDEX(Images!$D:$D, V4+1)), "")</f>
        <v/>
      </c>
      <c r="X4" s="67"/>
      <c r="Z4" s="333" t="str">
        <f>Wertebereiche!P6</f>
        <v>Click on a cell and select a value from the drop-down list.</v>
      </c>
      <c r="AA4" s="21">
        <v>2</v>
      </c>
      <c r="AB4" s="21" t="e">
        <f>INDEX(Wertebereiche!$T$2:$T$6, MATCH(S4, Wertebereiche!$H$2:$H$6, 0))</f>
        <v>#N/A</v>
      </c>
      <c r="AC4" s="21" t="str">
        <f t="shared" ref="AC4:AC31" si="1">IF(ISBLANK(I4),"",1)</f>
        <v/>
      </c>
      <c r="AD4" s="21"/>
      <c r="AE4" s="21" t="e">
        <f>INDEX(Wertebereiche!$U$2:$U$6, MATCH(P4, Wertebereiche!$D$2:$D$6, 0))</f>
        <v>#N/A</v>
      </c>
      <c r="AF4" s="21"/>
      <c r="AG4" s="21"/>
      <c r="AH4" s="21"/>
      <c r="AI4" s="21" t="str">
        <f>Wertebereiche!P18</f>
        <v>Type 3  or Type 4</v>
      </c>
      <c r="AK4" s="21" cm="1">
        <f t="array" ref="AK4">SUM(COUNTIF(J3:J33, Wertebereiche!I5:I6))</f>
        <v>0</v>
      </c>
      <c r="AL4" s="22"/>
      <c r="AM4" s="55"/>
      <c r="AN4" s="71" t="e">
        <f>INDEX(Images!$C$2:$C$8, MATCH(L4, Images!$A$2:$A$8, 0))</f>
        <v>#N/A</v>
      </c>
      <c r="AO4" s="71" t="e">
        <f>INDEX(Images!$H$2:$H$17, MATCH(J4, Images!$F$2:$F$17, 0))</f>
        <v>#N/A</v>
      </c>
    </row>
    <row r="5" spans="2:44" ht="45" customHeight="1" x14ac:dyDescent="0.25">
      <c r="B5" s="156"/>
      <c r="C5" s="154" t="str">
        <f>Wertebereiche!J4</f>
        <v xml:space="preserve">Type 2 </v>
      </c>
      <c r="D5" s="29"/>
      <c r="E5" s="102" t="str">
        <f>Wertebereiche!K4</f>
        <v>Sausage like, lumpy, 
difficult to pass</v>
      </c>
      <c r="G5" s="212">
        <f t="shared" si="0"/>
        <v>7</v>
      </c>
      <c r="H5" s="41">
        <f>DATE('Year &amp; Tolerances'!F$1,2,Wertebereiche!L4)</f>
        <v>45325</v>
      </c>
      <c r="I5" s="42"/>
      <c r="J5" s="43"/>
      <c r="K5" s="145" t="str" cm="1">
        <f t="array" ref="K5">IFERROR(IF(ISBLANK(J5), "",INDEX(Images!$G:$G, AO5)), "")</f>
        <v/>
      </c>
      <c r="L5" s="118"/>
      <c r="M5" s="147" t="str" cm="1">
        <f t="array" ref="M5">IFERROR(INDEX(Images!$B:$B, AN5), "")</f>
        <v/>
      </c>
      <c r="N5" s="46"/>
      <c r="O5" s="68"/>
      <c r="P5" s="44"/>
      <c r="Q5" s="44"/>
      <c r="R5" s="44"/>
      <c r="S5" s="45"/>
      <c r="T5" s="56"/>
      <c r="U5" s="149" t="str" cm="1">
        <f t="array" ref="U5">IFERROR(IF(ISBLANK(T5), "", INDEX(Images!$D:$D, T5+1)), "")</f>
        <v/>
      </c>
      <c r="V5" s="57"/>
      <c r="W5" s="150" t="str" cm="1">
        <f t="array" ref="W5">IFERROR(IF(ISBLANK(V5), "", INDEX(Images!$D:$D, V5+1)), "")</f>
        <v/>
      </c>
      <c r="X5" s="70"/>
      <c r="Z5" s="333"/>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Type 5 - Type 7 or mushy</v>
      </c>
      <c r="AJ5" s="21"/>
      <c r="AK5" s="21" cm="1">
        <f t="array" ref="AK5">SUM(COUNTIF(J3:J33, Wertebereiche!I7:I10))</f>
        <v>0</v>
      </c>
      <c r="AL5" s="22"/>
      <c r="AM5" s="55"/>
      <c r="AN5" s="71" t="e">
        <f>INDEX(Images!$C$2:$C$8, MATCH(L5, Images!$A$2:$A$8, 0))</f>
        <v>#N/A</v>
      </c>
      <c r="AO5" s="71" t="e">
        <f>INDEX(Images!$H$2:$H$17, MATCH(J5, Images!$F$2:$F$17, 0))</f>
        <v>#N/A</v>
      </c>
    </row>
    <row r="6" spans="2:44" ht="45" customHeight="1" x14ac:dyDescent="0.25">
      <c r="B6" s="156"/>
      <c r="C6" s="154" t="str">
        <f>Wertebereiche!J5</f>
        <v xml:space="preserve">Type 3 </v>
      </c>
      <c r="D6" s="29"/>
      <c r="E6" s="102" t="str">
        <f>Wertebereiche!K5</f>
        <v>Sausage like, cracks in the surface</v>
      </c>
      <c r="G6" s="250">
        <f t="shared" si="0"/>
        <v>1</v>
      </c>
      <c r="H6" s="49">
        <f>DATE('Year &amp; Tolerances'!F$1,2,Wertebereiche!L5)</f>
        <v>45326</v>
      </c>
      <c r="I6" s="50"/>
      <c r="J6" s="59"/>
      <c r="K6" s="146" t="str" cm="1">
        <f t="array" ref="K6">IFERROR(IF(ISBLANK(J6), "",INDEX(Images!$G:$G, AO6)), "")</f>
        <v/>
      </c>
      <c r="L6" s="120"/>
      <c r="M6" s="144" t="str" cm="1">
        <f t="array" ref="M6">IFERROR(INDEX(Images!$B:$B, AN6), "")</f>
        <v/>
      </c>
      <c r="N6" s="52"/>
      <c r="O6" s="69"/>
      <c r="P6" s="53"/>
      <c r="Q6" s="53"/>
      <c r="R6" s="53"/>
      <c r="S6" s="54"/>
      <c r="T6" s="54"/>
      <c r="U6" s="151" t="str" cm="1">
        <f t="array" ref="U6">IFERROR(IF(ISBLANK(T6), "", INDEX(Images!$D:$D, T6+1)), "")</f>
        <v/>
      </c>
      <c r="V6" s="51"/>
      <c r="W6" s="152"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Slippery, soft, sticky</v>
      </c>
      <c r="AJ6" s="21"/>
      <c r="AK6" s="21">
        <f>SUM(COUNTIF(J$3:J$33, Wertebereiche!I11))</f>
        <v>0</v>
      </c>
      <c r="AL6" s="21"/>
      <c r="AM6" s="48"/>
      <c r="AN6" s="71" t="e">
        <f>INDEX(Images!$C$2:$C$8, MATCH(L6, Images!$A$2:$A$8, 0))</f>
        <v>#N/A</v>
      </c>
      <c r="AO6" s="71" t="e">
        <f>INDEX(Images!$H$2:$H$17, MATCH(J6, Images!$F$2:$F$17, 0))</f>
        <v>#N/A</v>
      </c>
    </row>
    <row r="7" spans="2:44" ht="45" customHeight="1" x14ac:dyDescent="0.25">
      <c r="B7" s="156"/>
      <c r="C7" s="154" t="str">
        <f>Wertebereiche!J6</f>
        <v xml:space="preserve">Type 4  </v>
      </c>
      <c r="D7" s="29"/>
      <c r="E7" s="102" t="str">
        <f>Wertebereiche!K6</f>
        <v>Smooth &amp; soft sausage or snake</v>
      </c>
      <c r="G7" s="212">
        <f t="shared" si="0"/>
        <v>2</v>
      </c>
      <c r="H7" s="41">
        <f>DATE('Year &amp; Tolerances'!F$1,2,Wertebereiche!L6)</f>
        <v>45327</v>
      </c>
      <c r="I7" s="42"/>
      <c r="J7" s="43"/>
      <c r="K7" s="145" t="str" cm="1">
        <f t="array" ref="K7">IFERROR(IF(ISBLANK(J7), "",INDEX(Images!$G:$G, AO7)), "")</f>
        <v/>
      </c>
      <c r="L7" s="118"/>
      <c r="M7" s="147" t="str" cm="1">
        <f t="array" ref="M7">IFERROR(INDEX(Images!$B:$B, AN7), "")</f>
        <v/>
      </c>
      <c r="N7" s="46"/>
      <c r="O7" s="68"/>
      <c r="P7" s="44"/>
      <c r="Q7" s="44"/>
      <c r="R7" s="44"/>
      <c r="S7" s="45"/>
      <c r="T7" s="45"/>
      <c r="U7" s="149" t="str" cm="1">
        <f t="array" ref="U7">IFERROR(IF(ISBLANK(T7), "", INDEX(Images!$D:$D, T7+1)), "")</f>
        <v/>
      </c>
      <c r="V7" s="57"/>
      <c r="W7" s="150" t="str" cm="1">
        <f t="array" ref="W7">IFERROR(IF(ISBLANK(V7), "", INDEX(Images!$D:$D, V7+1)), "")</f>
        <v/>
      </c>
      <c r="X7" s="70"/>
      <c r="Z7" s="333" t="str">
        <f>Wertebereiche!P9</f>
        <v>Double-click on a cell to view its full contents.</v>
      </c>
      <c r="AA7" s="21">
        <v>5</v>
      </c>
      <c r="AB7" s="21" t="e">
        <f>INDEX(Wertebereiche!$T$2:$T$6, MATCH(S7, Wertebereiche!$H$2:$H$6, 0))</f>
        <v>#N/A</v>
      </c>
      <c r="AC7" s="21" t="str">
        <f t="shared" si="1"/>
        <v/>
      </c>
      <c r="AD7" s="21"/>
      <c r="AE7" s="21" t="e">
        <f>INDEX(Wertebereiche!$U$2:$U$6, MATCH(P7, Wertebereiche!$D$2:$D$6, 0))</f>
        <v>#N/A</v>
      </c>
      <c r="AI7" s="21" t="str">
        <f>Wertebereiche!P21</f>
        <v>Slimy</v>
      </c>
      <c r="AJ7" s="21"/>
      <c r="AK7" s="21">
        <f>SUM(COUNTIF(J$3:J$33, Wertebereiche!I12))</f>
        <v>0</v>
      </c>
      <c r="AL7" s="21"/>
      <c r="AM7" s="48"/>
      <c r="AN7" s="71" t="e">
        <f>INDEX(Images!$C$2:$C$8, MATCH(L7, Images!$A$2:$A$8, 0))</f>
        <v>#N/A</v>
      </c>
      <c r="AO7" s="71" t="e">
        <f>INDEX(Images!$H$2:$H$17, MATCH(J7, Images!$F$2:$F$17, 0))</f>
        <v>#N/A</v>
      </c>
    </row>
    <row r="8" spans="2:44" ht="45" customHeight="1" x14ac:dyDescent="0.25">
      <c r="B8" s="156"/>
      <c r="C8" s="154" t="str">
        <f>Wertebereiche!J7</f>
        <v xml:space="preserve">Type 5  </v>
      </c>
      <c r="D8" s="29"/>
      <c r="E8" s="102" t="str">
        <f>Wertebereiche!K7</f>
        <v>Soft blos, clear-cut edges, 
easy to pass</v>
      </c>
      <c r="G8" s="250">
        <f t="shared" si="0"/>
        <v>3</v>
      </c>
      <c r="H8" s="49">
        <f>DATE('Year &amp; Tolerances'!F$1,2,Wertebereiche!L7)</f>
        <v>45328</v>
      </c>
      <c r="I8" s="50"/>
      <c r="J8" s="59"/>
      <c r="K8" s="146" t="str" cm="1">
        <f t="array" ref="K8">IFERROR(IF(ISBLANK(J8), "",INDEX(Images!$G:$G, AO8)), "")</f>
        <v/>
      </c>
      <c r="L8" s="120"/>
      <c r="M8" s="144" t="str" cm="1">
        <f t="array" ref="M8">IFERROR(INDEX(Images!$B:$B, AN8), "")</f>
        <v/>
      </c>
      <c r="N8" s="52"/>
      <c r="O8" s="69"/>
      <c r="P8" s="53"/>
      <c r="Q8" s="53"/>
      <c r="R8" s="53"/>
      <c r="S8" s="54"/>
      <c r="T8" s="54"/>
      <c r="U8" s="151" t="str" cm="1">
        <f t="array" ref="U8">IFERROR(IF(ISBLANK(T8), "", INDEX(Images!$D:$D, T8+1)), "")</f>
        <v/>
      </c>
      <c r="V8" s="51"/>
      <c r="W8" s="152" t="str" cm="1">
        <f t="array" ref="W8">IFERROR(IF(ISBLANK(V8), "", INDEX(Images!$D:$D, V8+1)), "")</f>
        <v/>
      </c>
      <c r="X8" s="67"/>
      <c r="Z8" s="333"/>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Greasy</v>
      </c>
      <c r="AJ8" s="21"/>
      <c r="AK8" s="21">
        <f>SUM(COUNTIF(J$3:J$33, Wertebereiche!I13))</f>
        <v>0</v>
      </c>
      <c r="AL8" s="21"/>
      <c r="AM8" s="48"/>
      <c r="AN8" s="71" t="e">
        <f>INDEX(Images!$C$2:$C$8, MATCH(L8, Images!$A$2:$A$8, 0))</f>
        <v>#N/A</v>
      </c>
      <c r="AO8" s="71" t="e">
        <f>INDEX(Images!$H$2:$H$17, MATCH(J8, Images!$F$2:$F$17, 0))</f>
        <v>#N/A</v>
      </c>
    </row>
    <row r="9" spans="2:44" ht="45" customHeight="1" x14ac:dyDescent="0.25">
      <c r="B9" s="156"/>
      <c r="C9" s="154" t="str">
        <f>Wertebereiche!J8</f>
        <v xml:space="preserve">Type 6  </v>
      </c>
      <c r="D9" s="29"/>
      <c r="E9" s="102" t="str">
        <f>Wertebereiche!K8</f>
        <v>Mushy consistency, ragged edges</v>
      </c>
      <c r="G9" s="212">
        <f t="shared" si="0"/>
        <v>4</v>
      </c>
      <c r="H9" s="41">
        <f>DATE('Year &amp; Tolerances'!F$1,2,Wertebereiche!L8)</f>
        <v>45329</v>
      </c>
      <c r="I9" s="42"/>
      <c r="J9" s="43"/>
      <c r="K9" s="145" t="str" cm="1">
        <f t="array" ref="K9">IFERROR(IF(ISBLANK(J9), "",INDEX(Images!$G:$G, AO9)), "")</f>
        <v/>
      </c>
      <c r="L9" s="118"/>
      <c r="M9" s="147" t="str" cm="1">
        <f t="array" ref="M9">IFERROR(INDEX(Images!$B:$B, AN9), "")</f>
        <v/>
      </c>
      <c r="N9" s="46"/>
      <c r="O9" s="68"/>
      <c r="P9" s="44"/>
      <c r="Q9" s="44"/>
      <c r="R9" s="44"/>
      <c r="S9" s="45"/>
      <c r="T9" s="45"/>
      <c r="U9" s="149" t="str" cm="1">
        <f t="array" ref="U9">IFERROR(IF(ISBLANK(T9), "", INDEX(Images!$D:$D, T9+1)), "")</f>
        <v/>
      </c>
      <c r="V9" s="57"/>
      <c r="W9" s="150"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Pen-shaped</v>
      </c>
      <c r="AJ9" s="21"/>
      <c r="AK9" s="21">
        <f>SUM(COUNTIF(J$3:J$33, Wertebereiche!I14))</f>
        <v>0</v>
      </c>
      <c r="AL9" s="21"/>
      <c r="AM9" s="48"/>
      <c r="AN9" s="71" t="e">
        <f>INDEX(Images!$C$2:$C$8, MATCH(L9, Images!$A$2:$A$8, 0))</f>
        <v>#N/A</v>
      </c>
      <c r="AO9" s="71" t="e">
        <f>INDEX(Images!$H$2:$H$17, MATCH(J9, Images!$F$2:$F$17, 0))</f>
        <v>#N/A</v>
      </c>
    </row>
    <row r="10" spans="2:44" ht="45" customHeight="1" x14ac:dyDescent="0.25">
      <c r="B10" s="157"/>
      <c r="C10" s="155" t="str">
        <f>Wertebereiche!J9</f>
        <v xml:space="preserve">Type 7  </v>
      </c>
      <c r="D10" s="85"/>
      <c r="E10" s="103" t="str">
        <f>Wertebereiche!K9</f>
        <v>Liquid consistency</v>
      </c>
      <c r="F10" s="83"/>
      <c r="G10" s="250">
        <f t="shared" si="0"/>
        <v>5</v>
      </c>
      <c r="H10" s="49">
        <f>DATE('Year &amp; Tolerances'!F$1,2,Wertebereiche!L9)</f>
        <v>45330</v>
      </c>
      <c r="I10" s="50"/>
      <c r="J10" s="59"/>
      <c r="K10" s="146" t="str" cm="1">
        <f t="array" ref="K10">IFERROR(IF(ISBLANK(J10), "",INDEX(Images!$G:$G, AO10)), "")</f>
        <v/>
      </c>
      <c r="L10" s="120"/>
      <c r="M10" s="144" t="str" cm="1">
        <f t="array" ref="M10">IFERROR(INDEX(Images!$B:$B, AN10), "")</f>
        <v/>
      </c>
      <c r="N10" s="52"/>
      <c r="O10" s="69"/>
      <c r="P10" s="53"/>
      <c r="Q10" s="53"/>
      <c r="R10" s="53"/>
      <c r="S10" s="54"/>
      <c r="T10" s="54"/>
      <c r="U10" s="151" t="str" cm="1">
        <f t="array" ref="U10">IFERROR(IF(ISBLANK(T10), "", INDEX(Images!$D:$D, T10+1)), "")</f>
        <v/>
      </c>
      <c r="V10" s="51"/>
      <c r="W10" s="152" t="str" cm="1">
        <f t="array" ref="W10">IFERROR(IF(ISBLANK(V10), "", INDEX(Images!$D:$D, V10+1)), "")</f>
        <v/>
      </c>
      <c r="X10" s="67"/>
      <c r="Z10" s="333" t="str">
        <f>Wertebereiche!P10</f>
        <v>To export or print, go to "File" and then select "Print".</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Bloody</v>
      </c>
      <c r="AJ10" s="21"/>
      <c r="AK10" s="21">
        <f>SUM(COUNTIF(J$3:J$33, Wertebereiche!I15))</f>
        <v>0</v>
      </c>
      <c r="AL10" s="21"/>
      <c r="AM10" s="48"/>
      <c r="AN10" s="71" t="e">
        <f>INDEX(Images!$C$2:$C$8, MATCH(L10, Images!$A$2:$A$8, 0))</f>
        <v>#N/A</v>
      </c>
      <c r="AO10" s="71" t="e">
        <f>INDEX(Images!$H$2:$H$17, MATCH(J10, Images!$F$2:$F$17, 0))</f>
        <v>#N/A</v>
      </c>
    </row>
    <row r="11" spans="2:44" ht="45" customHeight="1" x14ac:dyDescent="0.25">
      <c r="D11" s="83"/>
      <c r="E11" s="83"/>
      <c r="F11" s="82"/>
      <c r="G11" s="212">
        <f t="shared" si="0"/>
        <v>6</v>
      </c>
      <c r="H11" s="41">
        <f>DATE('Year &amp; Tolerances'!F$1,2,Wertebereiche!L10)</f>
        <v>45331</v>
      </c>
      <c r="I11" s="42"/>
      <c r="J11" s="43"/>
      <c r="K11" s="145" t="str" cm="1">
        <f t="array" ref="K11">IFERROR(IF(ISBLANK(J11), "",INDEX(Images!$G:$G, AO11)), "")</f>
        <v/>
      </c>
      <c r="L11" s="118"/>
      <c r="M11" s="147" t="str" cm="1">
        <f t="array" ref="M11">IFERROR(INDEX(Images!$B:$B, AN11), "")</f>
        <v/>
      </c>
      <c r="N11" s="46"/>
      <c r="O11" s="68"/>
      <c r="P11" s="44"/>
      <c r="Q11" s="44"/>
      <c r="R11" s="44"/>
      <c r="S11" s="45"/>
      <c r="T11" s="45"/>
      <c r="U11" s="149" t="str" cm="1">
        <f t="array" ref="U11">IFERROR(IF(ISBLANK(T11), "", INDEX(Images!$D:$D, T11+1)), "")</f>
        <v/>
      </c>
      <c r="V11" s="57"/>
      <c r="W11" s="150" t="str" cm="1">
        <f t="array" ref="W11">IFERROR(IF(ISBLANK(V11), "", INDEX(Images!$D:$D, V11+1)), "")</f>
        <v/>
      </c>
      <c r="X11" s="70"/>
      <c r="Z11" s="333"/>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Other</v>
      </c>
      <c r="AJ11" s="21"/>
      <c r="AK11" s="21">
        <f>SUM(COUNTIF(J$3:J$33, Wertebereiche!I16))</f>
        <v>0</v>
      </c>
      <c r="AL11" s="21"/>
      <c r="AM11" s="48"/>
      <c r="AN11" s="71" t="e">
        <f>INDEX(Images!$C$2:$C$8, MATCH(L11, Images!$A$2:$A$8, 0))</f>
        <v>#N/A</v>
      </c>
      <c r="AO11" s="71" t="e">
        <f>INDEX(Images!$H$2:$H$17, MATCH(J11, Images!$F$2:$F$17, 0))</f>
        <v>#N/A</v>
      </c>
    </row>
    <row r="12" spans="2:44" ht="45" customHeight="1" x14ac:dyDescent="0.25">
      <c r="B12" s="334" t="str">
        <f>Wertebereiche!P5</f>
        <v xml:space="preserve">
Type 1 and 2 = Constipation
Type 3 and 4 = Ideal stool (easy to pass)
Type 5 to 7 = Diarrhea 
</v>
      </c>
      <c r="C12" s="334"/>
      <c r="D12" s="334"/>
      <c r="E12" s="334"/>
      <c r="F12" s="82"/>
      <c r="G12" s="250">
        <f t="shared" si="0"/>
        <v>7</v>
      </c>
      <c r="H12" s="49">
        <f>DATE('Year &amp; Tolerances'!F$1,2,Wertebereiche!L11)</f>
        <v>45332</v>
      </c>
      <c r="I12" s="50"/>
      <c r="J12" s="59"/>
      <c r="K12" s="146" t="str" cm="1">
        <f t="array" ref="K12">IFERROR(IF(ISBLANK(J12), "",INDEX(Images!$G:$G, AO12)), "")</f>
        <v/>
      </c>
      <c r="L12" s="120"/>
      <c r="M12" s="144" t="str" cm="1">
        <f t="array" ref="M12">IFERROR(INDEX(Images!$B:$B, AN12), "")</f>
        <v/>
      </c>
      <c r="N12" s="52"/>
      <c r="O12" s="69"/>
      <c r="P12" s="53"/>
      <c r="Q12" s="53"/>
      <c r="R12" s="53"/>
      <c r="S12" s="54"/>
      <c r="T12" s="54"/>
      <c r="U12" s="151" t="str" cm="1">
        <f t="array" ref="U12">IFERROR(IF(ISBLANK(T12), "", INDEX(Images!$D:$D, T12+1)), "")</f>
        <v/>
      </c>
      <c r="V12" s="51"/>
      <c r="W12" s="152"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4" ht="45" customHeight="1" x14ac:dyDescent="0.25">
      <c r="B13" s="334"/>
      <c r="C13" s="334"/>
      <c r="D13" s="334"/>
      <c r="E13" s="334"/>
      <c r="F13" s="82"/>
      <c r="G13" s="212">
        <f t="shared" si="0"/>
        <v>1</v>
      </c>
      <c r="H13" s="41">
        <f>DATE('Year &amp; Tolerances'!F$1,2,Wertebereiche!L12)</f>
        <v>45333</v>
      </c>
      <c r="I13" s="42"/>
      <c r="J13" s="43"/>
      <c r="K13" s="145" t="str" cm="1">
        <f t="array" ref="K13">IFERROR(IF(ISBLANK(J13), "",INDEX(Images!$G:$G, AO13)), "")</f>
        <v/>
      </c>
      <c r="L13" s="118"/>
      <c r="M13" s="147" t="str" cm="1">
        <f t="array" ref="M13">IFERROR(INDEX(Images!$B:$B, AN13), "")</f>
        <v/>
      </c>
      <c r="N13" s="46"/>
      <c r="O13" s="68"/>
      <c r="P13" s="44"/>
      <c r="Q13" s="44"/>
      <c r="R13" s="44"/>
      <c r="S13" s="45"/>
      <c r="T13" s="45"/>
      <c r="U13" s="149" t="str" cm="1">
        <f t="array" ref="U13">IFERROR(IF(ISBLANK(T13), "", INDEX(Images!$D:$D, T13+1)), "")</f>
        <v/>
      </c>
      <c r="V13" s="57"/>
      <c r="W13" s="150"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4" ht="45" customHeight="1" x14ac:dyDescent="0.25">
      <c r="C14" s="83"/>
      <c r="D14" s="83"/>
      <c r="E14" s="83"/>
      <c r="F14" s="83"/>
      <c r="G14" s="250">
        <f t="shared" si="0"/>
        <v>2</v>
      </c>
      <c r="H14" s="49">
        <f>DATE('Year &amp; Tolerances'!F$1,2,Wertebereiche!L13)</f>
        <v>45334</v>
      </c>
      <c r="I14" s="50"/>
      <c r="J14" s="59"/>
      <c r="K14" s="146" t="str" cm="1">
        <f t="array" ref="K14">IFERROR(IF(ISBLANK(J14), "",INDEX(Images!$G:$G, AO14)), "")</f>
        <v/>
      </c>
      <c r="L14" s="120"/>
      <c r="M14" s="144" t="str" cm="1">
        <f t="array" ref="M14">IFERROR(INDEX(Images!$B:$B, AN14), "")</f>
        <v/>
      </c>
      <c r="N14" s="52"/>
      <c r="O14" s="69"/>
      <c r="P14" s="53"/>
      <c r="Q14" s="53"/>
      <c r="R14" s="53"/>
      <c r="S14" s="54"/>
      <c r="T14" s="54"/>
      <c r="U14" s="151" t="str" cm="1">
        <f t="array" ref="U14">IFERROR(IF(ISBLANK(T14), "", INDEX(Images!$D:$D, T14+1)), "")</f>
        <v/>
      </c>
      <c r="V14" s="51"/>
      <c r="W14" s="152"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4" ht="45" customHeight="1" x14ac:dyDescent="0.25">
      <c r="C15" s="83"/>
      <c r="D15" s="83"/>
      <c r="E15" s="83"/>
      <c r="F15" s="83"/>
      <c r="G15" s="212">
        <f t="shared" si="0"/>
        <v>3</v>
      </c>
      <c r="H15" s="41">
        <f>DATE('Year &amp; Tolerances'!F$1,2,Wertebereiche!L14)</f>
        <v>45335</v>
      </c>
      <c r="I15" s="42"/>
      <c r="J15" s="43"/>
      <c r="K15" s="145" t="str" cm="1">
        <f t="array" ref="K15">IFERROR(IF(ISBLANK(J15), "",INDEX(Images!$G:$G, AO15)), "")</f>
        <v/>
      </c>
      <c r="L15" s="118"/>
      <c r="M15" s="147" t="str" cm="1">
        <f t="array" ref="M15">IFERROR(INDEX(Images!$B:$B, AN15), "")</f>
        <v/>
      </c>
      <c r="N15" s="46"/>
      <c r="O15" s="68"/>
      <c r="P15" s="44"/>
      <c r="Q15" s="44"/>
      <c r="R15" s="44"/>
      <c r="S15" s="45"/>
      <c r="T15" s="45"/>
      <c r="U15" s="149" t="str" cm="1">
        <f t="array" ref="U15">IFERROR(IF(ISBLANK(T15), "", INDEX(Images!$D:$D, T15+1)), "")</f>
        <v/>
      </c>
      <c r="V15" s="57"/>
      <c r="W15" s="150"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4" ht="45" customHeight="1" x14ac:dyDescent="0.25">
      <c r="C16" s="60"/>
      <c r="D16" s="60"/>
      <c r="E16" s="60"/>
      <c r="F16" s="60"/>
      <c r="G16" s="250">
        <f t="shared" si="0"/>
        <v>4</v>
      </c>
      <c r="H16" s="49">
        <f>DATE('Year &amp; Tolerances'!F$1,2,Wertebereiche!L15)</f>
        <v>45336</v>
      </c>
      <c r="I16" s="50"/>
      <c r="J16" s="59"/>
      <c r="K16" s="146" t="str" cm="1">
        <f t="array" ref="K16">IFERROR(IF(ISBLANK(J16), "",INDEX(Images!$G:$G, AO16)), "")</f>
        <v/>
      </c>
      <c r="L16" s="120"/>
      <c r="M16" s="144" t="str" cm="1">
        <f t="array" ref="M16">IFERROR(INDEX(Images!$B:$B, AN16), "")</f>
        <v/>
      </c>
      <c r="N16" s="52"/>
      <c r="O16" s="69"/>
      <c r="P16" s="53"/>
      <c r="Q16" s="53"/>
      <c r="R16" s="53"/>
      <c r="S16" s="54"/>
      <c r="T16" s="54"/>
      <c r="U16" s="151" t="str" cm="1">
        <f t="array" ref="U16">IFERROR(IF(ISBLANK(T16), "", INDEX(Images!$D:$D, T16+1)), "")</f>
        <v/>
      </c>
      <c r="V16" s="51"/>
      <c r="W16" s="152"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12">
        <f t="shared" si="0"/>
        <v>5</v>
      </c>
      <c r="H17" s="41">
        <f>DATE('Year &amp; Tolerances'!F$1,2,Wertebereiche!L16)</f>
        <v>45337</v>
      </c>
      <c r="I17" s="42"/>
      <c r="J17" s="43"/>
      <c r="K17" s="145" t="str" cm="1">
        <f t="array" ref="K17">IFERROR(IF(ISBLANK(J17), "",INDEX(Images!$G:$G, AO17)), "")</f>
        <v/>
      </c>
      <c r="L17" s="118"/>
      <c r="M17" s="147" t="str" cm="1">
        <f t="array" ref="M17">IFERROR(INDEX(Images!$B:$B, AN17), "")</f>
        <v/>
      </c>
      <c r="N17" s="46"/>
      <c r="O17" s="68"/>
      <c r="P17" s="44"/>
      <c r="Q17" s="44"/>
      <c r="R17" s="44"/>
      <c r="S17" s="45"/>
      <c r="T17" s="45"/>
      <c r="U17" s="149" t="str" cm="1">
        <f t="array" ref="U17">IFERROR(IF(ISBLANK(T17), "", INDEX(Images!$D:$D, T17+1)), "")</f>
        <v/>
      </c>
      <c r="V17" s="57"/>
      <c r="W17" s="150"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50">
        <f t="shared" si="0"/>
        <v>6</v>
      </c>
      <c r="H18" s="49">
        <f>DATE('Year &amp; Tolerances'!F$1,2,Wertebereiche!L17)</f>
        <v>45338</v>
      </c>
      <c r="I18" s="50"/>
      <c r="J18" s="59"/>
      <c r="K18" s="146" t="str" cm="1">
        <f t="array" ref="K18">IFERROR(IF(ISBLANK(J18), "",INDEX(Images!$G:$G, AO18)), "")</f>
        <v/>
      </c>
      <c r="L18" s="120"/>
      <c r="M18" s="144" t="str" cm="1">
        <f t="array" ref="M18">IFERROR(INDEX(Images!$B:$B, AN18), "")</f>
        <v/>
      </c>
      <c r="N18" s="52"/>
      <c r="O18" s="69"/>
      <c r="P18" s="53"/>
      <c r="Q18" s="53"/>
      <c r="R18" s="53"/>
      <c r="S18" s="54"/>
      <c r="T18" s="54"/>
      <c r="U18" s="151" t="str" cm="1">
        <f t="array" ref="U18">IFERROR(IF(ISBLANK(T18), "", INDEX(Images!$D:$D, T18+1)), "")</f>
        <v/>
      </c>
      <c r="V18" s="51"/>
      <c r="W18" s="152"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12">
        <f t="shared" si="0"/>
        <v>7</v>
      </c>
      <c r="H19" s="41">
        <f>DATE('Year &amp; Tolerances'!F$1,2,Wertebereiche!L18)</f>
        <v>45339</v>
      </c>
      <c r="I19" s="42"/>
      <c r="J19" s="43"/>
      <c r="K19" s="145" t="str" cm="1">
        <f t="array" ref="K19">IFERROR(IF(ISBLANK(J19), "",INDEX(Images!$G:$G, AO19)), "")</f>
        <v/>
      </c>
      <c r="L19" s="118"/>
      <c r="M19" s="147" t="str" cm="1">
        <f t="array" ref="M19">IFERROR(INDEX(Images!$B:$B, AN19), "")</f>
        <v/>
      </c>
      <c r="N19" s="46"/>
      <c r="O19" s="68"/>
      <c r="P19" s="44"/>
      <c r="Q19" s="44"/>
      <c r="R19" s="44"/>
      <c r="S19" s="45"/>
      <c r="T19" s="45"/>
      <c r="U19" s="149" t="str" cm="1">
        <f t="array" ref="U19">IFERROR(IF(ISBLANK(T19), "", INDEX(Images!$D:$D, T19+1)), "")</f>
        <v/>
      </c>
      <c r="V19" s="57"/>
      <c r="W19" s="150"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32"/>
      <c r="D20" s="332"/>
      <c r="E20" s="332"/>
      <c r="F20" s="84"/>
      <c r="G20" s="250">
        <f t="shared" si="0"/>
        <v>1</v>
      </c>
      <c r="H20" s="49">
        <f>DATE('Year &amp; Tolerances'!F$1,2,Wertebereiche!L19)</f>
        <v>45340</v>
      </c>
      <c r="I20" s="50"/>
      <c r="J20" s="59"/>
      <c r="K20" s="146" t="str" cm="1">
        <f t="array" ref="K20">IFERROR(IF(ISBLANK(J20), "",INDEX(Images!$G:$G, AO20)), "")</f>
        <v/>
      </c>
      <c r="L20" s="120"/>
      <c r="M20" s="144" t="str" cm="1">
        <f t="array" ref="M20">IFERROR(INDEX(Images!$B:$B, AN20), "")</f>
        <v/>
      </c>
      <c r="N20" s="52"/>
      <c r="O20" s="69"/>
      <c r="P20" s="53"/>
      <c r="Q20" s="53"/>
      <c r="R20" s="53"/>
      <c r="S20" s="54"/>
      <c r="T20" s="54"/>
      <c r="U20" s="151" t="str" cm="1">
        <f t="array" ref="U20">IFERROR(IF(ISBLANK(T20), "", INDEX(Images!$D:$D, T20+1)), "")</f>
        <v/>
      </c>
      <c r="V20" s="51"/>
      <c r="W20" s="152"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12">
        <f t="shared" si="0"/>
        <v>2</v>
      </c>
      <c r="H21" s="41">
        <f>DATE('Year &amp; Tolerances'!F$1,2,Wertebereiche!L20)</f>
        <v>45341</v>
      </c>
      <c r="I21" s="42"/>
      <c r="J21" s="43"/>
      <c r="K21" s="145" t="str" cm="1">
        <f t="array" ref="K21">IFERROR(IF(ISBLANK(J21), "",INDEX(Images!$G:$G, AO21)), "")</f>
        <v/>
      </c>
      <c r="L21" s="118"/>
      <c r="M21" s="147" t="str" cm="1">
        <f t="array" ref="M21">IFERROR(INDEX(Images!$B:$B, AN21), "")</f>
        <v/>
      </c>
      <c r="N21" s="46"/>
      <c r="O21" s="68"/>
      <c r="P21" s="44"/>
      <c r="Q21" s="44"/>
      <c r="R21" s="44"/>
      <c r="S21" s="45"/>
      <c r="T21" s="45"/>
      <c r="U21" s="149" t="str" cm="1">
        <f t="array" ref="U21">IFERROR(IF(ISBLANK(T21), "", INDEX(Images!$D:$D, T21+1)), "")</f>
        <v/>
      </c>
      <c r="V21" s="57"/>
      <c r="W21" s="150"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50">
        <f t="shared" si="0"/>
        <v>3</v>
      </c>
      <c r="H22" s="49">
        <f>DATE('Year &amp; Tolerances'!F$1,2,Wertebereiche!L21)</f>
        <v>45342</v>
      </c>
      <c r="I22" s="50"/>
      <c r="J22" s="59"/>
      <c r="K22" s="146" t="str" cm="1">
        <f t="array" ref="K22">IFERROR(IF(ISBLANK(J22), "",INDEX(Images!$G:$G, AO22)), "")</f>
        <v/>
      </c>
      <c r="L22" s="120"/>
      <c r="M22" s="144" t="str" cm="1">
        <f t="array" ref="M22">IFERROR(INDEX(Images!$B:$B, AN22), "")</f>
        <v/>
      </c>
      <c r="N22" s="52"/>
      <c r="O22" s="69"/>
      <c r="P22" s="53"/>
      <c r="Q22" s="53"/>
      <c r="R22" s="53"/>
      <c r="S22" s="54"/>
      <c r="T22" s="54"/>
      <c r="U22" s="151" t="str" cm="1">
        <f t="array" ref="U22">IFERROR(IF(ISBLANK(T22), "", INDEX(Images!$D:$D, T22+1)), "")</f>
        <v/>
      </c>
      <c r="V22" s="51"/>
      <c r="W22" s="152"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12">
        <f t="shared" si="0"/>
        <v>4</v>
      </c>
      <c r="H23" s="41">
        <f>DATE('Year &amp; Tolerances'!F$1,2,Wertebereiche!L22)</f>
        <v>45343</v>
      </c>
      <c r="I23" s="42"/>
      <c r="J23" s="43"/>
      <c r="K23" s="145" t="str" cm="1">
        <f t="array" ref="K23">IFERROR(IF(ISBLANK(J23), "",INDEX(Images!$G:$G, AO23)), "")</f>
        <v/>
      </c>
      <c r="L23" s="118"/>
      <c r="M23" s="147" t="str" cm="1">
        <f t="array" ref="M23">IFERROR(INDEX(Images!$B:$B, AN23), "")</f>
        <v/>
      </c>
      <c r="N23" s="46"/>
      <c r="O23" s="68"/>
      <c r="P23" s="44"/>
      <c r="Q23" s="44"/>
      <c r="R23" s="44"/>
      <c r="S23" s="45"/>
      <c r="T23" s="45"/>
      <c r="U23" s="149" t="str" cm="1">
        <f t="array" ref="U23">IFERROR(IF(ISBLANK(T23), "", INDEX(Images!$D:$D, T23+1)), "")</f>
        <v/>
      </c>
      <c r="V23" s="57"/>
      <c r="W23" s="150"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50">
        <f t="shared" si="0"/>
        <v>5</v>
      </c>
      <c r="H24" s="49">
        <f>DATE('Year &amp; Tolerances'!F$1,2,Wertebereiche!L23)</f>
        <v>45344</v>
      </c>
      <c r="I24" s="50"/>
      <c r="J24" s="59"/>
      <c r="K24" s="146" t="str" cm="1">
        <f t="array" ref="K24">IFERROR(IF(ISBLANK(J24), "",INDEX(Images!$G:$G, AO24)), "")</f>
        <v/>
      </c>
      <c r="L24" s="120"/>
      <c r="M24" s="144" t="str" cm="1">
        <f t="array" ref="M24">IFERROR(INDEX(Images!$B:$B, AN24), "")</f>
        <v/>
      </c>
      <c r="N24" s="52"/>
      <c r="O24" s="69"/>
      <c r="P24" s="53"/>
      <c r="Q24" s="53"/>
      <c r="R24" s="53"/>
      <c r="S24" s="54"/>
      <c r="T24" s="54"/>
      <c r="U24" s="151" t="str" cm="1">
        <f t="array" ref="U24">IFERROR(IF(ISBLANK(T24), "", INDEX(Images!$D:$D, T24+1)), "")</f>
        <v/>
      </c>
      <c r="V24" s="51"/>
      <c r="W24" s="152"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12">
        <f t="shared" si="0"/>
        <v>6</v>
      </c>
      <c r="H25" s="41">
        <f>DATE('Year &amp; Tolerances'!F$1,2,Wertebereiche!L24)</f>
        <v>45345</v>
      </c>
      <c r="I25" s="42"/>
      <c r="J25" s="43"/>
      <c r="K25" s="145" t="str" cm="1">
        <f t="array" ref="K25">IFERROR(IF(ISBLANK(J25), "",INDEX(Images!$G:$G, AO25)), "")</f>
        <v/>
      </c>
      <c r="L25" s="118"/>
      <c r="M25" s="147" t="str" cm="1">
        <f t="array" ref="M25">IFERROR(INDEX(Images!$B:$B, AN25), "")</f>
        <v/>
      </c>
      <c r="N25" s="46"/>
      <c r="O25" s="68"/>
      <c r="P25" s="44"/>
      <c r="Q25" s="44"/>
      <c r="R25" s="44"/>
      <c r="S25" s="45"/>
      <c r="T25" s="45"/>
      <c r="U25" s="149" t="str" cm="1">
        <f t="array" ref="U25">IFERROR(IF(ISBLANK(T25), "", INDEX(Images!$D:$D, T25+1)), "")</f>
        <v/>
      </c>
      <c r="V25" s="57"/>
      <c r="W25" s="150"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50">
        <f t="shared" si="0"/>
        <v>7</v>
      </c>
      <c r="H26" s="49">
        <f>DATE('Year &amp; Tolerances'!F$1,2,Wertebereiche!L25)</f>
        <v>45346</v>
      </c>
      <c r="I26" s="50"/>
      <c r="J26" s="59"/>
      <c r="K26" s="146" t="str" cm="1">
        <f t="array" ref="K26">IFERROR(IF(ISBLANK(J26), "",INDEX(Images!$G:$G, AO26)), "")</f>
        <v/>
      </c>
      <c r="L26" s="120"/>
      <c r="M26" s="144" t="str" cm="1">
        <f t="array" ref="M26">IFERROR(INDEX(Images!$B:$B, AN26), "")</f>
        <v/>
      </c>
      <c r="N26" s="52"/>
      <c r="O26" s="69"/>
      <c r="P26" s="53"/>
      <c r="Q26" s="53"/>
      <c r="R26" s="53"/>
      <c r="S26" s="54"/>
      <c r="T26" s="54"/>
      <c r="U26" s="151" t="str" cm="1">
        <f t="array" ref="U26">IFERROR(IF(ISBLANK(T26), "", INDEX(Images!$D:$D, T26+1)), "")</f>
        <v/>
      </c>
      <c r="V26" s="51"/>
      <c r="W26" s="152"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12">
        <f t="shared" si="0"/>
        <v>1</v>
      </c>
      <c r="H27" s="41">
        <f>DATE('Year &amp; Tolerances'!F$1,2,Wertebereiche!L26)</f>
        <v>45347</v>
      </c>
      <c r="I27" s="42"/>
      <c r="J27" s="43"/>
      <c r="K27" s="145" t="str" cm="1">
        <f t="array" ref="K27">IFERROR(IF(ISBLANK(J27), "",INDEX(Images!$G:$G, AO27)), "")</f>
        <v/>
      </c>
      <c r="L27" s="118"/>
      <c r="M27" s="147" t="str" cm="1">
        <f t="array" ref="M27">IFERROR(INDEX(Images!$B:$B, AN27), "")</f>
        <v/>
      </c>
      <c r="N27" s="46"/>
      <c r="O27" s="68"/>
      <c r="P27" s="44"/>
      <c r="Q27" s="44"/>
      <c r="R27" s="44"/>
      <c r="S27" s="45"/>
      <c r="T27" s="45"/>
      <c r="U27" s="149" t="str" cm="1">
        <f t="array" ref="U27">IFERROR(IF(ISBLANK(T27), "", INDEX(Images!$D:$D, T27+1)), "")</f>
        <v/>
      </c>
      <c r="V27" s="57"/>
      <c r="W27" s="150"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50">
        <f t="shared" si="0"/>
        <v>2</v>
      </c>
      <c r="H28" s="49">
        <f>DATE('Year &amp; Tolerances'!F$1,2,Wertebereiche!L27)</f>
        <v>45348</v>
      </c>
      <c r="I28" s="50"/>
      <c r="J28" s="59"/>
      <c r="K28" s="146" t="str" cm="1">
        <f t="array" ref="K28">IFERROR(IF(ISBLANK(J28), "",INDEX(Images!$G:$G, AO28)), "")</f>
        <v/>
      </c>
      <c r="L28" s="120"/>
      <c r="M28" s="144" t="str" cm="1">
        <f t="array" ref="M28">IFERROR(INDEX(Images!$B:$B, AN28), "")</f>
        <v/>
      </c>
      <c r="N28" s="52"/>
      <c r="O28" s="69"/>
      <c r="P28" s="53"/>
      <c r="Q28" s="53"/>
      <c r="R28" s="53"/>
      <c r="S28" s="54"/>
      <c r="T28" s="54"/>
      <c r="U28" s="151" t="str" cm="1">
        <f t="array" ref="U28">IFERROR(IF(ISBLANK(T28), "", INDEX(Images!$D:$D, T28+1)), "")</f>
        <v/>
      </c>
      <c r="V28" s="51"/>
      <c r="W28" s="152"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12">
        <f t="shared" si="0"/>
        <v>3</v>
      </c>
      <c r="H29" s="41">
        <f>DATE('Year &amp; Tolerances'!F$1,2,Wertebereiche!L28)</f>
        <v>45349</v>
      </c>
      <c r="I29" s="42"/>
      <c r="J29" s="43"/>
      <c r="K29" s="145" t="str" cm="1">
        <f t="array" ref="K29">IFERROR(IF(ISBLANK(J29), "",INDEX(Images!$G:$G, AO29)), "")</f>
        <v/>
      </c>
      <c r="L29" s="118"/>
      <c r="M29" s="147" t="str" cm="1">
        <f t="array" ref="M29">IFERROR(INDEX(Images!$B:$B, AN29), "")</f>
        <v/>
      </c>
      <c r="N29" s="46"/>
      <c r="O29" s="68"/>
      <c r="P29" s="44"/>
      <c r="Q29" s="44"/>
      <c r="R29" s="44"/>
      <c r="S29" s="45"/>
      <c r="T29" s="45"/>
      <c r="U29" s="149" t="str" cm="1">
        <f t="array" ref="U29">IFERROR(IF(ISBLANK(T29), "", INDEX(Images!$D:$D, T29+1)), "")</f>
        <v/>
      </c>
      <c r="V29" s="57"/>
      <c r="W29" s="150"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50">
        <f t="shared" si="0"/>
        <v>4</v>
      </c>
      <c r="H30" s="49">
        <f>DATE('Year &amp; Tolerances'!F$1,2,Wertebereiche!L29)</f>
        <v>45350</v>
      </c>
      <c r="I30" s="50"/>
      <c r="J30" s="59"/>
      <c r="K30" s="146" t="str" cm="1">
        <f t="array" ref="K30">IFERROR(IF(ISBLANK(J30), "",INDEX(Images!$G:$G, AO30)), "")</f>
        <v/>
      </c>
      <c r="L30" s="120"/>
      <c r="M30" s="144" t="str" cm="1">
        <f t="array" ref="M30">IFERROR(INDEX(Images!$B:$B, AN30), "")</f>
        <v/>
      </c>
      <c r="N30" s="52"/>
      <c r="O30" s="69"/>
      <c r="P30" s="53"/>
      <c r="Q30" s="53"/>
      <c r="R30" s="53"/>
      <c r="S30" s="54"/>
      <c r="T30" s="54"/>
      <c r="U30" s="151" t="str" cm="1">
        <f t="array" ref="U30">IFERROR(IF(ISBLANK(T30), "", INDEX(Images!$D:$D, T30+1)), "")</f>
        <v/>
      </c>
      <c r="V30" s="51"/>
      <c r="W30" s="152"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12">
        <f t="shared" si="0"/>
        <v>5</v>
      </c>
      <c r="H31" s="211">
        <f>IF($AM$3,"29-Feb "&amp;'Year &amp; Tolerances'!D8,DATE('Year &amp; Tolerances'!F$1,2,Wertebereiche!L30))</f>
        <v>45351</v>
      </c>
      <c r="I31" s="42"/>
      <c r="J31" s="43"/>
      <c r="K31" s="145" t="str" cm="1">
        <f t="array" ref="K31">IFERROR(IF(ISBLANK(J31), "",INDEX(Images!$G:$G, AO31)), "")</f>
        <v/>
      </c>
      <c r="L31" s="118"/>
      <c r="M31" s="161" t="str" cm="1">
        <f t="array" ref="M31">IFERROR(INDEX(Images!$B:$B, AN31), "")</f>
        <v/>
      </c>
      <c r="N31" s="46"/>
      <c r="O31" s="68"/>
      <c r="P31" s="44"/>
      <c r="Q31" s="44"/>
      <c r="R31" s="44"/>
      <c r="S31" s="45"/>
      <c r="T31" s="45"/>
      <c r="U31" s="149" t="str" cm="1">
        <f t="array" ref="U31">IFERROR(IF(ISBLANK(T31), "", INDEX(Images!$D:$D, T31+1)), "")</f>
        <v/>
      </c>
      <c r="V31" s="43"/>
      <c r="W31" s="150"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30" customHeight="1" x14ac:dyDescent="0.65">
      <c r="C32" s="27"/>
      <c r="D32" s="27"/>
      <c r="G32" s="65"/>
      <c r="I32" s="29"/>
      <c r="J32" s="29"/>
      <c r="K32" s="29"/>
      <c r="L32" s="29"/>
      <c r="M32" s="29"/>
      <c r="N32" s="29"/>
      <c r="O32" s="62"/>
      <c r="P32" s="100"/>
      <c r="Q32" s="62"/>
      <c r="R32" s="62"/>
      <c r="S32" s="62"/>
      <c r="T32" s="62"/>
      <c r="U32" s="62"/>
      <c r="AA32" s="19" t="s">
        <v>51</v>
      </c>
      <c r="AB32" s="19" t="e" cm="1">
        <f t="array" ref="AB32">ROUND(AVERAGE(IF(ISERROR(AB3:AB31), "", AB3:AB31)), 1)</f>
        <v>#DIV/0!</v>
      </c>
      <c r="AC32" s="19">
        <f>SUM(AC3:AC31)</f>
        <v>0</v>
      </c>
      <c r="AE32" s="19" t="str" cm="1">
        <f t="array" ref="AE32">IFERROR(ROUND(AVERAGE(IF(ISERROR(AE3:AE31), "", AE3:AE31)), 0),"-")</f>
        <v>-</v>
      </c>
    </row>
    <row r="33" spans="3:12" ht="30" customHeight="1" x14ac:dyDescent="0.65">
      <c r="C33" s="27"/>
      <c r="D33" s="27"/>
    </row>
    <row r="34" spans="3:12" ht="30" customHeight="1" x14ac:dyDescent="0.65">
      <c r="C34" s="27"/>
      <c r="D34" s="27"/>
    </row>
    <row r="35" spans="3:12" ht="30" customHeight="1" x14ac:dyDescent="0.65">
      <c r="C35" s="27"/>
      <c r="D35" s="27"/>
    </row>
    <row r="36" spans="3:12" ht="30" customHeight="1" x14ac:dyDescent="0.65">
      <c r="C36" s="27"/>
      <c r="D36" s="27"/>
      <c r="H36" s="64"/>
    </row>
    <row r="37" spans="3:12" ht="30" customHeight="1" x14ac:dyDescent="0.65">
      <c r="C37" s="27"/>
      <c r="D37" s="27"/>
      <c r="G37" s="65"/>
      <c r="H37" s="65"/>
      <c r="I37" s="29"/>
    </row>
    <row r="38" spans="3:12" ht="20.100000000000001" customHeight="1" x14ac:dyDescent="0.65">
      <c r="C38" s="27"/>
      <c r="D38" s="27"/>
    </row>
    <row r="39" spans="3:12" ht="20.100000000000001" customHeight="1" x14ac:dyDescent="0.65">
      <c r="C39" s="27"/>
      <c r="D39" s="27"/>
    </row>
    <row r="40" spans="3:12" ht="20.100000000000001" customHeight="1" x14ac:dyDescent="0.65">
      <c r="C40" s="27"/>
      <c r="D40" s="27"/>
    </row>
    <row r="41" spans="3:12" ht="20.100000000000001" customHeight="1" x14ac:dyDescent="0.65">
      <c r="C41" s="27"/>
      <c r="D41" s="27"/>
    </row>
    <row r="42" spans="3:12" ht="20.100000000000001" customHeight="1" x14ac:dyDescent="0.65">
      <c r="C42" s="27"/>
      <c r="D42" s="27"/>
    </row>
    <row r="43" spans="3:12" ht="20.100000000000001" customHeight="1" x14ac:dyDescent="0.65">
      <c r="C43" s="27"/>
      <c r="D43" s="27"/>
    </row>
    <row r="44" spans="3:12" ht="20.100000000000001" customHeight="1" x14ac:dyDescent="0.65">
      <c r="C44" s="27"/>
      <c r="D44" s="27"/>
      <c r="G44" s="76"/>
      <c r="H44" s="76"/>
      <c r="I44" s="76"/>
      <c r="J44" s="76"/>
      <c r="K44" s="76"/>
      <c r="L44" s="66"/>
    </row>
    <row r="45" spans="3:12" ht="30" customHeight="1" x14ac:dyDescent="0.65">
      <c r="C45" s="27"/>
      <c r="D45" s="27"/>
      <c r="G45" s="37" t="str">
        <f>Wertebereiche!P7</f>
        <v>Average physical condition</v>
      </c>
      <c r="H45" s="37"/>
      <c r="I45" s="37"/>
      <c r="J45" s="37"/>
      <c r="K45" s="37"/>
      <c r="L45" s="58" t="str">
        <f>IFERROR(ROUND(IF(SUM(T3:T31)&gt;0,AVERAGE(T3:T31),""),0),"-")</f>
        <v>-</v>
      </c>
    </row>
    <row r="46" spans="3:12" ht="30" customHeight="1" x14ac:dyDescent="0.65">
      <c r="C46" s="27"/>
      <c r="D46" s="27"/>
      <c r="G46" s="37" t="str">
        <f>Wertebereiche!P8</f>
        <v>Average mental condition</v>
      </c>
      <c r="H46" s="37"/>
      <c r="I46" s="37"/>
      <c r="J46" s="37"/>
      <c r="K46" s="37"/>
      <c r="L46" s="58" t="str">
        <f>IFERROR(ROUND(IF(SUM(V3:V31)&gt;0,AVERAGE(V3:V31),""),0),"-")</f>
        <v>-</v>
      </c>
    </row>
    <row r="47" spans="3:12" ht="30" customHeight="1" x14ac:dyDescent="0.65">
      <c r="C47" s="27"/>
      <c r="D47" s="27"/>
      <c r="G47" s="65" t="str">
        <f>Wertebereiche!P12</f>
        <v>Average sleep duration per day in hours</v>
      </c>
      <c r="H47" s="65"/>
      <c r="I47" s="65"/>
      <c r="J47" s="65"/>
      <c r="K47" s="65"/>
      <c r="L47" s="29" t="str">
        <f>IFERROR(AF3, "-")</f>
        <v>-</v>
      </c>
    </row>
    <row r="48" spans="3:12" ht="30" customHeight="1" x14ac:dyDescent="0.65">
      <c r="C48" s="27"/>
      <c r="D48" s="27"/>
      <c r="G48" s="65" t="str">
        <f>Wertebereiche!P14</f>
        <v>Average number of stool per day</v>
      </c>
      <c r="H48" s="65"/>
      <c r="I48" s="65"/>
      <c r="J48" s="65"/>
      <c r="K48" s="65"/>
      <c r="L48" s="29" t="str">
        <f>IFERROR(AG3, "-")</f>
        <v>-</v>
      </c>
    </row>
    <row r="49" spans="3:12" ht="30" customHeight="1" x14ac:dyDescent="0.65">
      <c r="C49" s="27"/>
      <c r="D49" s="27"/>
      <c r="G49" s="65" t="str">
        <f>Wertebereiche!P16</f>
        <v>Number of FMT this month</v>
      </c>
      <c r="H49" s="65"/>
      <c r="I49" s="65"/>
      <c r="L49" s="29">
        <f>COUNTIF(I3:I31,Wertebereiche!B2)</f>
        <v>0</v>
      </c>
    </row>
    <row r="50" spans="3:12" ht="30" customHeight="1" x14ac:dyDescent="0.65">
      <c r="C50" s="27"/>
      <c r="D50" s="27"/>
    </row>
    <row r="51" spans="3:12" ht="30" customHeight="1" x14ac:dyDescent="0.65">
      <c r="C51" s="27"/>
      <c r="D51" s="27"/>
    </row>
    <row r="52" spans="3:12" ht="30" customHeight="1" x14ac:dyDescent="0.65">
      <c r="C52" s="27"/>
      <c r="D52" s="27"/>
    </row>
    <row r="53" spans="3:12" ht="20.100000000000001" customHeight="1" x14ac:dyDescent="0.65">
      <c r="C53" s="27"/>
      <c r="D53" s="27"/>
    </row>
    <row r="54" spans="3:12" ht="20.100000000000001"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sheetData>
  <sheetProtection algorithmName="SHA-512" hashValue="pHiFCSUvRWA27l+BRogYmBWfouaoNh8GBg7xtlyZMRbVQy36pF3lMmiKAOCDywsg+Lc5WpWwUYCPGRedt3uNsQ==" saltValue="zPyxd0bLntZCOPCPU7PIEw==" spinCount="100000" sheet="1" objects="1" scenarios="1"/>
  <mergeCells count="12">
    <mergeCell ref="C20:E20"/>
    <mergeCell ref="Z4:Z5"/>
    <mergeCell ref="Z7:Z8"/>
    <mergeCell ref="Z10:Z11"/>
    <mergeCell ref="B12:E13"/>
    <mergeCell ref="B3:E3"/>
    <mergeCell ref="J1:K1"/>
    <mergeCell ref="L1:M1"/>
    <mergeCell ref="T1:U1"/>
    <mergeCell ref="V1:W1"/>
    <mergeCell ref="B2:E2"/>
    <mergeCell ref="B1:E1"/>
  </mergeCells>
  <conditionalFormatting sqref="B1 A1:A2 F1:XFD2 A3:XFD1048576">
    <cfRule type="expression" dxfId="21" priority="2">
      <formula>TRUE=$AR$2</formula>
    </cfRule>
  </conditionalFormatting>
  <conditionalFormatting sqref="B2">
    <cfRule type="expression" dxfId="20" priority="1">
      <formula>TRUE=$AR$2</formula>
    </cfRule>
  </conditionalFormatting>
  <conditionalFormatting sqref="G31">
    <cfRule type="expression" dxfId="19" priority="3">
      <formula>TRUE=$AM$3</formula>
    </cfRule>
  </conditionalFormatting>
  <conditionalFormatting sqref="G31:X31">
    <cfRule type="expression" dxfId="18" priority="5">
      <formula>TRUE=$AM$3</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1 M3:M31 U3:U31" xr:uid="{3C40C186-A7B1-4C5A-8FBE-1D82EC28737E}"/>
    <dataValidation allowBlank="1" showInputMessage="1" showErrorMessage="1" errorTitle="EIngabefehler" error="Bitte wähle einen Wert aus der Liste aus. Klicke dazu in die Zelle und anschließend auf den Pfeil neben der Zelle um die Liste zu öffnen." sqref="W3:W31" xr:uid="{BAD256F7-C180-48CC-A276-D0739E6CEF7E}"/>
    <dataValidation type="list" allowBlank="1" showInputMessage="1" showErrorMessage="1" sqref="I32" xr:uid="{EB39B46F-CD78-4685-9896-DAD81347452E}">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errorTitle="Input error" error="Please select a value from the list. To do this, click on the cell and then on the arrow next to the cell to open the list." xr:uid="{3EA6271E-83F2-49C2-9076-1086380EC4CC}">
          <x14:formula1>
            <xm:f>Wertebereiche!$G$2:$G$5</xm:f>
          </x14:formula1>
          <xm:sqref>R3:R31</xm:sqref>
        </x14:dataValidation>
        <x14:dataValidation type="list" allowBlank="1" showInputMessage="1" showErrorMessage="1" errorTitle="Input error" error="Please select a value from the list. To do this, click on the cell and then on the arrow next to the cell to open the list." xr:uid="{AF77976E-77ED-4C05-8F69-D0469E3C9528}">
          <x14:formula1>
            <xm:f>Wertebereiche!$E$2:$E$12</xm:f>
          </x14:formula1>
          <xm:sqref>V3:V31 T3:T31</xm:sqref>
        </x14:dataValidation>
        <x14:dataValidation type="list" allowBlank="1" showInputMessage="1" showErrorMessage="1" errorTitle="Input error" error="Please select a value from the list. To do this, click on the cell and then on the arrow next to the cell to open the list." xr:uid="{AB2EA875-5593-4096-9075-3357DF419478}">
          <x14:formula1>
            <xm:f>Wertebereiche!$H$2:$H$7</xm:f>
          </x14:formula1>
          <xm:sqref>S3:S31</xm:sqref>
        </x14:dataValidation>
        <x14:dataValidation type="list" allowBlank="1" showInputMessage="1" showErrorMessage="1" errorTitle="Input error" error="Please select a value from the list. To do this, click on the cell and then on the arrow next to the cell to open the list." xr:uid="{DEF8F984-2501-4395-A53F-72DABAEB6B21}">
          <x14:formula1>
            <xm:f>Wertebereiche!$D$2:$D$7</xm:f>
          </x14:formula1>
          <xm:sqref>P3:P31</xm:sqref>
        </x14:dataValidation>
        <x14:dataValidation type="list" allowBlank="1" showInputMessage="1" showErrorMessage="1" errorTitle="Input error" error="Please select a value from the list. To do this, click on the cell and then on the arrow next to the cell to open the list." xr:uid="{FF9E26B7-104F-4300-8414-ACD6370139B8}">
          <x14:formula1>
            <xm:f>Wertebereiche!$C$2:$C$23</xm:f>
          </x14:formula1>
          <xm:sqref>N3:N31</xm:sqref>
        </x14:dataValidation>
        <x14:dataValidation type="list" allowBlank="1" showInputMessage="1" showErrorMessage="1" errorTitle="Input error" error="Please select a value from the list. To do this, click on the cell and then on the arrow next to the cell to open the list." xr:uid="{CB770903-DF49-4308-95F7-AC108D05377F}">
          <x14:formula1>
            <xm:f>Images!$A$2:$A$10</xm:f>
          </x14:formula1>
          <xm:sqref>L3:L31</xm:sqref>
        </x14:dataValidation>
        <x14:dataValidation type="list" allowBlank="1" showInputMessage="1" showErrorMessage="1" errorTitle="Input error" error="Please select a value from the list. To do this, click on the cell and then on the arrow next to the cell to open the list." xr:uid="{FBEA34A8-540D-47E8-8291-67B375337BD7}">
          <x14:formula1>
            <xm:f>Images!$F$2:$F$17</xm:f>
          </x14:formula1>
          <xm:sqref>J3:J31</xm:sqref>
        </x14:dataValidation>
        <x14:dataValidation type="list" allowBlank="1" showInputMessage="1" showErrorMessage="1" errorTitle="Input error" error="Please select a value from the list. To do this, click on the cell and then on the arrow next to the cell to open the list." xr:uid="{47EF4016-D0BD-4438-900D-2FEEBC124DC6}">
          <x14:formula1>
            <xm:f>Wertebereiche!$B$2:$B$3</xm:f>
          </x14:formula1>
          <xm:sqref>I3:I31</xm:sqref>
        </x14:dataValidation>
        <x14:dataValidation type="list" allowBlank="1" showInputMessage="1" showErrorMessage="1" errorTitle="Input error" error="Please select a value from the list. To do this, click on the cell and then on the arrow next to the cell to open the list." xr:uid="{5C087C20-27F8-459A-BDED-F0DE53A599E5}">
          <x14:formula1>
            <xm:f>Wertebereiche!$F$2:$F$28</xm:f>
          </x14:formula1>
          <xm:sqref>Q3:Q31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8725E-73D3-45B3-BD58-75C3A3B72373}">
  <sheetPr codeName="Tabelle9">
    <pageSetUpPr autoPageBreaks="0"/>
  </sheetPr>
  <dimension ref="B1:AQ96"/>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85546875" style="34" hidden="1" customWidth="1"/>
    <col min="43" max="43" width="20.42578125" style="34" hidden="1" customWidth="1"/>
    <col min="44" max="16384" width="11.42578125" style="34"/>
  </cols>
  <sheetData>
    <row r="1" spans="2:43" ht="30" customHeight="1" thickBot="1" x14ac:dyDescent="0.3">
      <c r="B1" s="331">
        <f>H3</f>
        <v>45352</v>
      </c>
      <c r="C1" s="331"/>
      <c r="D1" s="331"/>
      <c r="E1" s="331"/>
      <c r="F1" s="28"/>
      <c r="H1" s="30" t="str">
        <f>Wertebereiche!A2</f>
        <v>Date</v>
      </c>
      <c r="I1" s="31" t="str">
        <f>Wertebereiche!A3</f>
        <v>FMT</v>
      </c>
      <c r="J1" s="326" t="str">
        <f>Wertebereiche!A4</f>
        <v>Stool type</v>
      </c>
      <c r="K1" s="327"/>
      <c r="L1" s="326" t="str">
        <f>Wertebereiche!A5</f>
        <v>Stool color</v>
      </c>
      <c r="M1" s="327"/>
      <c r="N1" s="31" t="str">
        <f>Wertebereiche!A6</f>
        <v>Stool number</v>
      </c>
      <c r="O1" s="32" t="str">
        <f>Wertebereiche!A7</f>
        <v>Symptoms</v>
      </c>
      <c r="P1" s="32" t="str">
        <f>Wertebereiche!D1</f>
        <v>Symptoms severity </v>
      </c>
      <c r="Q1" s="32" t="str">
        <f>Wertebereiche!A9</f>
        <v>Sleep in hours</v>
      </c>
      <c r="R1" s="32" t="str">
        <f>Wertebereiche!A10</f>
        <v>Sleep quality</v>
      </c>
      <c r="S1" s="32" t="str">
        <f>Wertebereiche!A11</f>
        <v>Stress</v>
      </c>
      <c r="T1" s="328" t="str">
        <f>Wertebereiche!A13</f>
        <v>Physical condition</v>
      </c>
      <c r="U1" s="329"/>
      <c r="V1" s="328" t="str">
        <f>Wertebereiche!A12</f>
        <v>Mental condition</v>
      </c>
      <c r="W1" s="329"/>
      <c r="X1" s="33" t="str">
        <f>Wertebereiche!A14</f>
        <v>Comments</v>
      </c>
      <c r="AA1" s="18" t="s">
        <v>41</v>
      </c>
      <c r="AB1" s="18" t="s">
        <v>42</v>
      </c>
      <c r="AC1" s="18" t="s">
        <v>43</v>
      </c>
      <c r="AD1" s="18" t="s">
        <v>44</v>
      </c>
      <c r="AE1" s="18" t="s">
        <v>45</v>
      </c>
      <c r="AF1" s="18" t="str">
        <f>Wertebereiche!P12</f>
        <v>Average sleep duration per day in hours</v>
      </c>
      <c r="AG1" s="18" t="str">
        <f>Wertebereiche!P14</f>
        <v>Average number of stool per day</v>
      </c>
      <c r="AH1" s="18" t="str">
        <f>Wertebereiche!P16</f>
        <v>Number of FMT this month</v>
      </c>
      <c r="AI1" s="18" t="s">
        <v>46</v>
      </c>
      <c r="AJ1" s="18"/>
      <c r="AK1" s="18" t="s">
        <v>47</v>
      </c>
      <c r="AL1" s="18" t="s">
        <v>48</v>
      </c>
      <c r="AM1" s="35"/>
      <c r="AN1" s="18" t="s">
        <v>49</v>
      </c>
      <c r="AO1" s="18" t="s">
        <v>50</v>
      </c>
      <c r="AP1" s="34" t="s">
        <v>261</v>
      </c>
      <c r="AQ1" s="19" t="s">
        <v>311</v>
      </c>
    </row>
    <row r="2" spans="2:43" ht="51.95" customHeight="1" x14ac:dyDescent="0.7">
      <c r="B2" s="330" t="str">
        <f>Wertebereiche!P90</f>
        <v>This month is before the start of your diary! To change, go to "Year &amp; Tolerances".</v>
      </c>
      <c r="C2" s="330"/>
      <c r="D2" s="330"/>
      <c r="E2" s="330"/>
      <c r="F2" s="36"/>
      <c r="I2" s="37" t="str">
        <f>Wertebereiche!P3</f>
        <v>The stool type should be selected based on the worst bowel movement of the day</v>
      </c>
      <c r="J2" s="38"/>
      <c r="K2" s="121"/>
      <c r="L2" s="38"/>
      <c r="M2" s="38"/>
      <c r="N2" s="38"/>
      <c r="O2" s="39"/>
      <c r="P2" s="40"/>
      <c r="Q2" s="39"/>
      <c r="R2" s="39"/>
      <c r="S2" s="39"/>
      <c r="T2" s="37" t="str">
        <f>Wertebereiche!P4</f>
        <v>Condition:  1 = very bad    10 = very good</v>
      </c>
      <c r="U2" s="37"/>
      <c r="V2" s="37"/>
      <c r="W2" s="37"/>
      <c r="AP2" s="34" t="str">
        <f>"Condition &amp; Stress" &amp; " " &amp; "March" &amp; " " &amp; 'Year &amp; Tolerances'!D8</f>
        <v>Condition &amp; Stress March 2024</v>
      </c>
      <c r="AQ2" s="29" t="e">
        <f>MONTH(H3)&lt;MONTH("1"&amp;'Year &amp; Tolerances'!D11)</f>
        <v>#VALUE!</v>
      </c>
    </row>
    <row r="3" spans="2:43" ht="45" customHeight="1" x14ac:dyDescent="0.25">
      <c r="B3" s="325" t="str">
        <f>Wertebereiche!J2</f>
        <v>Bristol stool scale</v>
      </c>
      <c r="C3" s="325"/>
      <c r="D3" s="325"/>
      <c r="E3" s="325"/>
      <c r="G3" s="212">
        <f>WEEKDAY(H3)</f>
        <v>6</v>
      </c>
      <c r="H3" s="41">
        <f>DATE('Year &amp; Tolerances'!F$1,3,Wertebereiche!L2)</f>
        <v>45352</v>
      </c>
      <c r="I3" s="42"/>
      <c r="J3" s="43"/>
      <c r="K3" s="145" t="str" cm="1">
        <f t="array" ref="K3">IFERROR(IF(ISBLANK(J3), "",INDEX(Images!$G:$G, AO3)), "")</f>
        <v/>
      </c>
      <c r="L3" s="118"/>
      <c r="M3" s="147" t="str" cm="1">
        <f t="array" ref="M3">IFERROR(INDEX(Images!$B:$B, AN3), "")</f>
        <v/>
      </c>
      <c r="N3" s="42"/>
      <c r="O3" s="68" t="s">
        <v>54</v>
      </c>
      <c r="P3" s="44"/>
      <c r="Q3" s="44"/>
      <c r="R3" s="44"/>
      <c r="S3" s="45"/>
      <c r="T3" s="45"/>
      <c r="U3" s="149" t="str" cm="1">
        <f t="array" ref="U3">IFERROR(IF(ISBLANK(T3), "", INDEX(Images!$D:$D, T3+1)), "")</f>
        <v/>
      </c>
      <c r="V3" s="43"/>
      <c r="W3" s="150" t="str" cm="1">
        <f t="array" ref="W3">IFERROR(IF(ISBLANK(V3), "", INDEX(Images!$D:$D, V3+1)), "")</f>
        <v/>
      </c>
      <c r="X3" s="70" t="s">
        <v>271</v>
      </c>
      <c r="Z3" s="58" t="str">
        <f>Wertebereiche!A16</f>
        <v>Hints</v>
      </c>
      <c r="AA3" s="21">
        <v>1</v>
      </c>
      <c r="AB3" s="21" t="e">
        <f>INDEX(Wertebereiche!$T$2:$T$6, MATCH(S3, Wertebereiche!$H$2:$H$6, 0))</f>
        <v>#N/A</v>
      </c>
      <c r="AC3" s="21" t="str">
        <f>IF(ISBLANK(I3),"",1)</f>
        <v/>
      </c>
      <c r="AD3" s="21"/>
      <c r="AE3" s="21" t="e">
        <f>INDEX(Wertebereiche!$U$2:$U$6, MATCH(P3, Wertebereiche!$D$2:$D$6, 0))</f>
        <v>#N/A</v>
      </c>
      <c r="AF3" s="21" t="e" cm="1">
        <f t="array" ref="AF3">ROUND(AVERAGE(IF(ISNUMBER(Q3:Q33),Q3:Q33,"")),1)</f>
        <v>#DIV/0!</v>
      </c>
      <c r="AG3" s="21" t="e" cm="1">
        <f t="array" ref="AG3">ROUND(AVERAGE(IF(ISNUMBER(N3:N33),N3:N33,"")),1)</f>
        <v>#DIV/0!</v>
      </c>
      <c r="AH3" s="21" t="b">
        <f>IF(COUNTIF(I3:I33, "&lt;&gt;") = 0, FALSE, COUNTIF(I3:I33, Wertebereiche!B2))</f>
        <v>0</v>
      </c>
      <c r="AI3" s="21" t="str">
        <f>Wertebereiche!P17</f>
        <v>None, Type 1 or Type 2</v>
      </c>
      <c r="AJ3" s="21"/>
      <c r="AK3" s="21" cm="1">
        <f t="array" ref="AK3">SUM(COUNTIF(J3:J33, Wertebereiche!I2:I4))</f>
        <v>0</v>
      </c>
      <c r="AL3" s="22"/>
      <c r="AM3" s="47"/>
      <c r="AN3" s="71" t="e">
        <f>INDEX(Images!$C$2:$C$8, MATCH(L3, Images!$A$2:$A$8, 0))</f>
        <v>#N/A</v>
      </c>
      <c r="AO3" s="71" t="e">
        <f>INDEX(Images!$H$2:$H$17, MATCH(J3, Images!$F$2:$F$17, 0))</f>
        <v>#N/A</v>
      </c>
      <c r="AP3" s="34" t="str">
        <f>"Number of Bowel Movements" &amp; " " &amp; "March" &amp; " " &amp; 'Year &amp; Tolerances'!D8</f>
        <v>Number of Bowel Movements March 2024</v>
      </c>
    </row>
    <row r="4" spans="2:43" ht="45" customHeight="1" x14ac:dyDescent="0.25">
      <c r="B4" s="158"/>
      <c r="C4" s="153" t="str">
        <f>Wertebereiche!J3</f>
        <v xml:space="preserve"> Type 1 </v>
      </c>
      <c r="D4" s="61"/>
      <c r="E4" s="101" t="str">
        <f>Wertebereiche!K3</f>
        <v>Separate hard lumps, like nuts, 
difficult to pass</v>
      </c>
      <c r="F4" s="82"/>
      <c r="G4" s="250">
        <f t="shared" ref="G4:G33" si="0">WEEKDAY(H4)</f>
        <v>7</v>
      </c>
      <c r="H4" s="49">
        <f>DATE('Year &amp; Tolerances'!F$1,3,Wertebereiche!L3)</f>
        <v>45353</v>
      </c>
      <c r="I4" s="50"/>
      <c r="J4" s="59"/>
      <c r="K4" s="143" t="str" cm="1">
        <f t="array" ref="K4">IFERROR(IF(ISBLANK(J4), "",INDEX(Images!$G:$G, AO4)), "")</f>
        <v/>
      </c>
      <c r="L4" s="119"/>
      <c r="M4" s="144" t="str" cm="1">
        <f t="array" ref="M4">IFERROR(INDEX(Images!$B:$B, AN4), "")</f>
        <v/>
      </c>
      <c r="N4" s="52"/>
      <c r="O4" s="69"/>
      <c r="P4" s="53"/>
      <c r="Q4" s="53"/>
      <c r="R4" s="53"/>
      <c r="S4" s="54"/>
      <c r="T4" s="54"/>
      <c r="U4" s="159" t="str" cm="1">
        <f t="array" ref="U4">IFERROR(IF(ISBLANK(T4), "", INDEX(Images!$D:$D, T4+1)), "")</f>
        <v/>
      </c>
      <c r="V4" s="51"/>
      <c r="W4" s="160" t="str" cm="1">
        <f t="array" ref="W4">IFERROR(IF(ISBLANK(V4), "", INDEX(Images!$D:$D, V4+1)), "")</f>
        <v/>
      </c>
      <c r="X4" s="67"/>
      <c r="Z4" s="333" t="str">
        <f>Wertebereiche!P6</f>
        <v>Click on a cell and select a value from the drop-down list.</v>
      </c>
      <c r="AA4" s="21">
        <v>2</v>
      </c>
      <c r="AB4" s="21" t="e">
        <f>INDEX(Wertebereiche!$T$2:$T$6, MATCH(S4, Wertebereiche!$H$2:$H$6, 0))</f>
        <v>#N/A</v>
      </c>
      <c r="AC4" s="21" t="str">
        <f t="shared" ref="AC4:AC33" si="1">IF(ISBLANK(I4),"",1)</f>
        <v/>
      </c>
      <c r="AD4" s="21"/>
      <c r="AE4" s="21" t="e">
        <f>INDEX(Wertebereiche!$U$2:$U$6, MATCH(P4, Wertebereiche!$D$2:$D$6, 0))</f>
        <v>#N/A</v>
      </c>
      <c r="AF4" s="21"/>
      <c r="AG4" s="21"/>
      <c r="AH4" s="21"/>
      <c r="AI4" s="21" t="str">
        <f>Wertebereiche!P18</f>
        <v>Type 3  or Type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6"/>
      <c r="C5" s="154" t="str">
        <f>Wertebereiche!J4</f>
        <v xml:space="preserve">Type 2 </v>
      </c>
      <c r="D5" s="29"/>
      <c r="E5" s="102" t="str">
        <f>Wertebereiche!K4</f>
        <v>Sausage like, lumpy, 
difficult to pass</v>
      </c>
      <c r="G5" s="212">
        <f t="shared" si="0"/>
        <v>1</v>
      </c>
      <c r="H5" s="41">
        <f>DATE('Year &amp; Tolerances'!F$1,3,Wertebereiche!L4)</f>
        <v>45354</v>
      </c>
      <c r="I5" s="42"/>
      <c r="J5" s="43"/>
      <c r="K5" s="145" t="str" cm="1">
        <f t="array" ref="K5">IFERROR(IF(ISBLANK(J5), "",INDEX(Images!$G:$G, AO5)), "")</f>
        <v/>
      </c>
      <c r="L5" s="118"/>
      <c r="M5" s="147" t="str" cm="1">
        <f t="array" ref="M5">IFERROR(INDEX(Images!$B:$B, AN5), "")</f>
        <v/>
      </c>
      <c r="N5" s="46"/>
      <c r="O5" s="68"/>
      <c r="P5" s="44"/>
      <c r="Q5" s="44"/>
      <c r="R5" s="44"/>
      <c r="S5" s="45"/>
      <c r="T5" s="56"/>
      <c r="U5" s="149" t="str" cm="1">
        <f t="array" ref="U5">IFERROR(IF(ISBLANK(T5), "", INDEX(Images!$D:$D, T5+1)), "")</f>
        <v/>
      </c>
      <c r="V5" s="57"/>
      <c r="W5" s="150" t="str" cm="1">
        <f t="array" ref="W5">IFERROR(IF(ISBLANK(V5), "", INDEX(Images!$D:$D, V5+1)), "")</f>
        <v/>
      </c>
      <c r="X5" s="70"/>
      <c r="Z5" s="333"/>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Type 5 - Type 7 or mushy</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6"/>
      <c r="C6" s="154" t="str">
        <f>Wertebereiche!J5</f>
        <v xml:space="preserve">Type 3 </v>
      </c>
      <c r="D6" s="29"/>
      <c r="E6" s="102" t="str">
        <f>Wertebereiche!K5</f>
        <v>Sausage like, cracks in the surface</v>
      </c>
      <c r="G6" s="250">
        <f t="shared" si="0"/>
        <v>2</v>
      </c>
      <c r="H6" s="49">
        <f>DATE('Year &amp; Tolerances'!F$1,3,Wertebereiche!L5)</f>
        <v>45355</v>
      </c>
      <c r="I6" s="50"/>
      <c r="J6" s="59"/>
      <c r="K6" s="143" t="str" cm="1">
        <f t="array" ref="K6">IFERROR(IF(ISBLANK(J6), "",INDEX(Images!$G:$G, AO6)), "")</f>
        <v/>
      </c>
      <c r="L6" s="120"/>
      <c r="M6" s="144" t="str" cm="1">
        <f t="array" ref="M6">IFERROR(INDEX(Images!$B:$B, AN6), "")</f>
        <v/>
      </c>
      <c r="N6" s="52"/>
      <c r="O6" s="69"/>
      <c r="P6" s="53"/>
      <c r="Q6" s="53"/>
      <c r="R6" s="53"/>
      <c r="S6" s="54"/>
      <c r="T6" s="54"/>
      <c r="U6" s="159" t="str" cm="1">
        <f t="array" ref="U6">IFERROR(IF(ISBLANK(T6), "", INDEX(Images!$D:$D, T6+1)), "")</f>
        <v/>
      </c>
      <c r="V6" s="51"/>
      <c r="W6" s="160"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Slippery, soft, sticky</v>
      </c>
      <c r="AJ6" s="21"/>
      <c r="AK6" s="21">
        <f>SUM(COUNTIF(J$3:J$33, Wertebereiche!I11))</f>
        <v>0</v>
      </c>
      <c r="AL6" s="21"/>
      <c r="AM6" s="48"/>
      <c r="AN6" s="71" t="e">
        <f>INDEX(Images!$C$2:$C$8, MATCH(L6, Images!$A$2:$A$8, 0))</f>
        <v>#N/A</v>
      </c>
      <c r="AO6" s="71" t="e">
        <f>INDEX(Images!$H$2:$H$17, MATCH(J6, Images!$F$2:$F$17, 0))</f>
        <v>#N/A</v>
      </c>
    </row>
    <row r="7" spans="2:43" ht="45" customHeight="1" x14ac:dyDescent="0.25">
      <c r="B7" s="156"/>
      <c r="C7" s="154" t="str">
        <f>Wertebereiche!J6</f>
        <v xml:space="preserve">Type 4  </v>
      </c>
      <c r="D7" s="29"/>
      <c r="E7" s="102" t="str">
        <f>Wertebereiche!K6</f>
        <v>Smooth &amp; soft sausage or snake</v>
      </c>
      <c r="G7" s="212">
        <f t="shared" si="0"/>
        <v>3</v>
      </c>
      <c r="H7" s="41">
        <f>DATE('Year &amp; Tolerances'!F$1,3,Wertebereiche!L6)</f>
        <v>45356</v>
      </c>
      <c r="I7" s="42"/>
      <c r="J7" s="43"/>
      <c r="K7" s="145" t="str" cm="1">
        <f t="array" ref="K7">IFERROR(IF(ISBLANK(J7), "",INDEX(Images!$G:$G, AO7)), "")</f>
        <v/>
      </c>
      <c r="L7" s="118"/>
      <c r="M7" s="147" t="str" cm="1">
        <f t="array" ref="M7">IFERROR(INDEX(Images!$B:$B, AN7), "")</f>
        <v/>
      </c>
      <c r="N7" s="46"/>
      <c r="O7" s="68"/>
      <c r="P7" s="44"/>
      <c r="Q7" s="44"/>
      <c r="R7" s="44"/>
      <c r="S7" s="45"/>
      <c r="T7" s="45"/>
      <c r="U7" s="149" t="str" cm="1">
        <f t="array" ref="U7">IFERROR(IF(ISBLANK(T7), "", INDEX(Images!$D:$D, T7+1)), "")</f>
        <v/>
      </c>
      <c r="V7" s="57"/>
      <c r="W7" s="150" t="str" cm="1">
        <f t="array" ref="W7">IFERROR(IF(ISBLANK(V7), "", INDEX(Images!$D:$D, V7+1)), "")</f>
        <v/>
      </c>
      <c r="X7" s="70"/>
      <c r="Z7" s="333" t="str">
        <f>Wertebereiche!P9</f>
        <v>Double-click on a cell to view its full contents.</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Slimy</v>
      </c>
      <c r="AJ7" s="21"/>
      <c r="AK7" s="21">
        <f>SUM(COUNTIF(J$3:J$33, Wertebereiche!I12))</f>
        <v>0</v>
      </c>
      <c r="AL7" s="21"/>
      <c r="AM7" s="48"/>
      <c r="AN7" s="71" t="e">
        <f>INDEX(Images!$C$2:$C$8, MATCH(L7, Images!$A$2:$A$8, 0))</f>
        <v>#N/A</v>
      </c>
      <c r="AO7" s="71" t="e">
        <f>INDEX(Images!$H$2:$H$17, MATCH(J7, Images!$F$2:$F$17, 0))</f>
        <v>#N/A</v>
      </c>
    </row>
    <row r="8" spans="2:43" ht="45" customHeight="1" x14ac:dyDescent="0.25">
      <c r="B8" s="156"/>
      <c r="C8" s="154" t="str">
        <f>Wertebereiche!J7</f>
        <v xml:space="preserve">Type 5  </v>
      </c>
      <c r="D8" s="29"/>
      <c r="E8" s="102" t="str">
        <f>Wertebereiche!K7</f>
        <v>Soft blos, clear-cut edges, 
easy to pass</v>
      </c>
      <c r="G8" s="250">
        <f t="shared" si="0"/>
        <v>4</v>
      </c>
      <c r="H8" s="49">
        <f>DATE('Year &amp; Tolerances'!F$1,3,Wertebereiche!L7)</f>
        <v>45357</v>
      </c>
      <c r="I8" s="50"/>
      <c r="J8" s="59"/>
      <c r="K8" s="143" t="str" cm="1">
        <f t="array" ref="K8">IFERROR(IF(ISBLANK(J8), "",INDEX(Images!$G:$G, AO8)), "")</f>
        <v/>
      </c>
      <c r="L8" s="120"/>
      <c r="M8" s="144" t="str" cm="1">
        <f t="array" ref="M8">IFERROR(INDEX(Images!$B:$B, AN8), "")</f>
        <v/>
      </c>
      <c r="N8" s="52"/>
      <c r="O8" s="69"/>
      <c r="P8" s="53"/>
      <c r="Q8" s="53"/>
      <c r="R8" s="53"/>
      <c r="S8" s="54"/>
      <c r="T8" s="54"/>
      <c r="U8" s="159" t="str" cm="1">
        <f t="array" ref="U8">IFERROR(IF(ISBLANK(T8), "", INDEX(Images!$D:$D, T8+1)), "")</f>
        <v/>
      </c>
      <c r="V8" s="51"/>
      <c r="W8" s="160" t="str" cm="1">
        <f t="array" ref="W8">IFERROR(IF(ISBLANK(V8), "", INDEX(Images!$D:$D, V8+1)), "")</f>
        <v/>
      </c>
      <c r="X8" s="67"/>
      <c r="Z8" s="333"/>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Greasy</v>
      </c>
      <c r="AJ8" s="21"/>
      <c r="AK8" s="21">
        <f>SUM(COUNTIF(J$3:J$33, Wertebereiche!I13))</f>
        <v>0</v>
      </c>
      <c r="AL8" s="21"/>
      <c r="AM8" s="48"/>
      <c r="AN8" s="71" t="e">
        <f>INDEX(Images!$C$2:$C$8, MATCH(L8, Images!$A$2:$A$8, 0))</f>
        <v>#N/A</v>
      </c>
      <c r="AO8" s="71" t="e">
        <f>INDEX(Images!$H$2:$H$17, MATCH(J8, Images!$F$2:$F$17, 0))</f>
        <v>#N/A</v>
      </c>
    </row>
    <row r="9" spans="2:43" ht="45" customHeight="1" x14ac:dyDescent="0.25">
      <c r="B9" s="156"/>
      <c r="C9" s="154" t="str">
        <f>Wertebereiche!J8</f>
        <v xml:space="preserve">Type 6  </v>
      </c>
      <c r="D9" s="29"/>
      <c r="E9" s="102" t="str">
        <f>Wertebereiche!K8</f>
        <v>Mushy consistency, ragged edges</v>
      </c>
      <c r="G9" s="212">
        <f t="shared" si="0"/>
        <v>5</v>
      </c>
      <c r="H9" s="41">
        <f>DATE('Year &amp; Tolerances'!F$1,3,Wertebereiche!L8)</f>
        <v>45358</v>
      </c>
      <c r="I9" s="42"/>
      <c r="J9" s="43"/>
      <c r="K9" s="145" t="str" cm="1">
        <f t="array" ref="K9">IFERROR(IF(ISBLANK(J9), "",INDEX(Images!$G:$G, AO9)), "")</f>
        <v/>
      </c>
      <c r="L9" s="118"/>
      <c r="M9" s="147" t="str" cm="1">
        <f t="array" ref="M9">IFERROR(INDEX(Images!$B:$B, AN9), "")</f>
        <v/>
      </c>
      <c r="N9" s="46"/>
      <c r="O9" s="68"/>
      <c r="P9" s="44"/>
      <c r="Q9" s="44"/>
      <c r="R9" s="44"/>
      <c r="S9" s="45"/>
      <c r="T9" s="45"/>
      <c r="U9" s="149" t="str" cm="1">
        <f t="array" ref="U9">IFERROR(IF(ISBLANK(T9), "", INDEX(Images!$D:$D, T9+1)), "")</f>
        <v/>
      </c>
      <c r="V9" s="57"/>
      <c r="W9" s="150"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Pen-shaped</v>
      </c>
      <c r="AJ9" s="21"/>
      <c r="AK9" s="21">
        <f>SUM(COUNTIF(J$3:J$33, Wertebereiche!I14))</f>
        <v>0</v>
      </c>
      <c r="AL9" s="21"/>
      <c r="AM9" s="48"/>
      <c r="AN9" s="71" t="e">
        <f>INDEX(Images!$C$2:$C$8, MATCH(L9, Images!$A$2:$A$8, 0))</f>
        <v>#N/A</v>
      </c>
      <c r="AO9" s="71" t="e">
        <f>INDEX(Images!$H$2:$H$17, MATCH(J9, Images!$F$2:$F$17, 0))</f>
        <v>#N/A</v>
      </c>
    </row>
    <row r="10" spans="2:43" ht="45" customHeight="1" x14ac:dyDescent="0.25">
      <c r="B10" s="157"/>
      <c r="C10" s="155" t="str">
        <f>Wertebereiche!J9</f>
        <v xml:space="preserve">Type 7  </v>
      </c>
      <c r="D10" s="85"/>
      <c r="E10" s="103" t="str">
        <f>Wertebereiche!K9</f>
        <v>Liquid consistency</v>
      </c>
      <c r="F10" s="83"/>
      <c r="G10" s="250">
        <f t="shared" si="0"/>
        <v>6</v>
      </c>
      <c r="H10" s="49">
        <f>DATE('Year &amp; Tolerances'!F$1,3,Wertebereiche!L9)</f>
        <v>45359</v>
      </c>
      <c r="I10" s="50"/>
      <c r="J10" s="59"/>
      <c r="K10" s="143" t="str" cm="1">
        <f t="array" ref="K10">IFERROR(IF(ISBLANK(J10), "",INDEX(Images!$G:$G, AO10)), "")</f>
        <v/>
      </c>
      <c r="L10" s="120"/>
      <c r="M10" s="144" t="str" cm="1">
        <f t="array" ref="M10">IFERROR(INDEX(Images!$B:$B, AN10), "")</f>
        <v/>
      </c>
      <c r="N10" s="52"/>
      <c r="O10" s="69"/>
      <c r="P10" s="53"/>
      <c r="Q10" s="53"/>
      <c r="R10" s="53"/>
      <c r="S10" s="54"/>
      <c r="T10" s="54"/>
      <c r="U10" s="159" t="str" cm="1">
        <f t="array" ref="U10">IFERROR(IF(ISBLANK(T10), "", INDEX(Images!$D:$D, T10+1)), "")</f>
        <v/>
      </c>
      <c r="V10" s="51"/>
      <c r="W10" s="160" t="str" cm="1">
        <f t="array" ref="W10">IFERROR(IF(ISBLANK(V10), "", INDEX(Images!$D:$D, V10+1)), "")</f>
        <v/>
      </c>
      <c r="X10" s="67"/>
      <c r="Z10" s="333" t="str">
        <f>Wertebereiche!P10</f>
        <v>To export or print, go to "File" and then select "Print".</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Bloody</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3"/>
      <c r="E11" s="83"/>
      <c r="F11" s="82"/>
      <c r="G11" s="212">
        <f t="shared" si="0"/>
        <v>7</v>
      </c>
      <c r="H11" s="41">
        <f>DATE('Year &amp; Tolerances'!F$1,3,Wertebereiche!L10)</f>
        <v>45360</v>
      </c>
      <c r="I11" s="42"/>
      <c r="J11" s="43"/>
      <c r="K11" s="145" t="str" cm="1">
        <f t="array" ref="K11">IFERROR(IF(ISBLANK(J11), "",INDEX(Images!$G:$G, AO11)), "")</f>
        <v/>
      </c>
      <c r="L11" s="118"/>
      <c r="M11" s="147" t="str" cm="1">
        <f t="array" ref="M11">IFERROR(INDEX(Images!$B:$B, AN11), "")</f>
        <v/>
      </c>
      <c r="N11" s="46"/>
      <c r="O11" s="68"/>
      <c r="P11" s="44"/>
      <c r="Q11" s="44"/>
      <c r="R11" s="44"/>
      <c r="S11" s="45"/>
      <c r="T11" s="45"/>
      <c r="U11" s="149" t="str" cm="1">
        <f t="array" ref="U11">IFERROR(IF(ISBLANK(T11), "", INDEX(Images!$D:$D, T11+1)), "")</f>
        <v/>
      </c>
      <c r="V11" s="57"/>
      <c r="W11" s="150" t="str" cm="1">
        <f t="array" ref="W11">IFERROR(IF(ISBLANK(V11), "", INDEX(Images!$D:$D, V11+1)), "")</f>
        <v/>
      </c>
      <c r="X11" s="70"/>
      <c r="Z11" s="333"/>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Other</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34" t="str">
        <f>Wertebereiche!P5</f>
        <v xml:space="preserve">
Type 1 and 2 = Constipation
Type 3 and 4 = Ideal stool (easy to pass)
Type 5 to 7 = Diarrhea 
</v>
      </c>
      <c r="C12" s="334"/>
      <c r="D12" s="334"/>
      <c r="E12" s="334"/>
      <c r="F12" s="82"/>
      <c r="G12" s="250">
        <f t="shared" si="0"/>
        <v>1</v>
      </c>
      <c r="H12" s="49">
        <f>DATE('Year &amp; Tolerances'!F$1,3,Wertebereiche!L11)</f>
        <v>45361</v>
      </c>
      <c r="I12" s="50"/>
      <c r="J12" s="59"/>
      <c r="K12" s="143" t="str" cm="1">
        <f t="array" ref="K12">IFERROR(IF(ISBLANK(J12), "",INDEX(Images!$G:$G, AO12)), "")</f>
        <v/>
      </c>
      <c r="L12" s="120"/>
      <c r="M12" s="144" t="str" cm="1">
        <f t="array" ref="M12">IFERROR(INDEX(Images!$B:$B, AN12), "")</f>
        <v/>
      </c>
      <c r="N12" s="52"/>
      <c r="O12" s="69"/>
      <c r="P12" s="53"/>
      <c r="Q12" s="53"/>
      <c r="R12" s="53"/>
      <c r="S12" s="54"/>
      <c r="T12" s="54"/>
      <c r="U12" s="159" t="str" cm="1">
        <f t="array" ref="U12">IFERROR(IF(ISBLANK(T12), "", INDEX(Images!$D:$D, T12+1)), "")</f>
        <v/>
      </c>
      <c r="V12" s="51"/>
      <c r="W12" s="160"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34"/>
      <c r="C13" s="334"/>
      <c r="D13" s="334"/>
      <c r="E13" s="334"/>
      <c r="F13" s="82"/>
      <c r="G13" s="212">
        <f t="shared" si="0"/>
        <v>2</v>
      </c>
      <c r="H13" s="41">
        <f>DATE('Year &amp; Tolerances'!F$1,3,Wertebereiche!L12)</f>
        <v>45362</v>
      </c>
      <c r="I13" s="42"/>
      <c r="J13" s="43"/>
      <c r="K13" s="145" t="str" cm="1">
        <f t="array" ref="K13">IFERROR(IF(ISBLANK(J13), "",INDEX(Images!$G:$G, AO13)), "")</f>
        <v/>
      </c>
      <c r="L13" s="118"/>
      <c r="M13" s="147" t="str" cm="1">
        <f t="array" ref="M13">IFERROR(INDEX(Images!$B:$B, AN13), "")</f>
        <v/>
      </c>
      <c r="N13" s="46"/>
      <c r="O13" s="68"/>
      <c r="P13" s="44"/>
      <c r="Q13" s="44"/>
      <c r="R13" s="44"/>
      <c r="S13" s="45"/>
      <c r="T13" s="45"/>
      <c r="U13" s="149" t="str" cm="1">
        <f t="array" ref="U13">IFERROR(IF(ISBLANK(T13), "", INDEX(Images!$D:$D, T13+1)), "")</f>
        <v/>
      </c>
      <c r="V13" s="57"/>
      <c r="W13" s="150"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50">
        <f t="shared" si="0"/>
        <v>3</v>
      </c>
      <c r="H14" s="49">
        <f>DATE('Year &amp; Tolerances'!F$1,3,Wertebereiche!L13)</f>
        <v>45363</v>
      </c>
      <c r="I14" s="50"/>
      <c r="J14" s="59"/>
      <c r="K14" s="143" t="str" cm="1">
        <f t="array" ref="K14">IFERROR(IF(ISBLANK(J14), "",INDEX(Images!$G:$G, AO14)), "")</f>
        <v/>
      </c>
      <c r="L14" s="120"/>
      <c r="M14" s="144" t="str" cm="1">
        <f t="array" ref="M14">IFERROR(INDEX(Images!$B:$B, AN14), "")</f>
        <v/>
      </c>
      <c r="N14" s="52"/>
      <c r="O14" s="69"/>
      <c r="P14" s="53"/>
      <c r="Q14" s="53"/>
      <c r="R14" s="53"/>
      <c r="S14" s="54"/>
      <c r="T14" s="54"/>
      <c r="U14" s="159" t="str" cm="1">
        <f t="array" ref="U14">IFERROR(IF(ISBLANK(T14), "", INDEX(Images!$D:$D, T14+1)), "")</f>
        <v/>
      </c>
      <c r="V14" s="51"/>
      <c r="W14" s="160"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12">
        <f t="shared" si="0"/>
        <v>4</v>
      </c>
      <c r="H15" s="41">
        <f>DATE('Year &amp; Tolerances'!F$1,3,Wertebereiche!L14)</f>
        <v>45364</v>
      </c>
      <c r="I15" s="42"/>
      <c r="J15" s="43"/>
      <c r="K15" s="145" t="str" cm="1">
        <f t="array" ref="K15">IFERROR(IF(ISBLANK(J15), "",INDEX(Images!$G:$G, AO15)), "")</f>
        <v/>
      </c>
      <c r="L15" s="118"/>
      <c r="M15" s="147" t="str" cm="1">
        <f t="array" ref="M15">IFERROR(INDEX(Images!$B:$B, AN15), "")</f>
        <v/>
      </c>
      <c r="N15" s="46"/>
      <c r="O15" s="68"/>
      <c r="P15" s="44"/>
      <c r="Q15" s="44"/>
      <c r="R15" s="44"/>
      <c r="S15" s="45"/>
      <c r="T15" s="45"/>
      <c r="U15" s="149" t="str" cm="1">
        <f t="array" ref="U15">IFERROR(IF(ISBLANK(T15), "", INDEX(Images!$D:$D, T15+1)), "")</f>
        <v/>
      </c>
      <c r="V15" s="57"/>
      <c r="W15" s="150"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50">
        <f t="shared" si="0"/>
        <v>5</v>
      </c>
      <c r="H16" s="49">
        <f>DATE('Year &amp; Tolerances'!F$1,3,Wertebereiche!L15)</f>
        <v>45365</v>
      </c>
      <c r="I16" s="50"/>
      <c r="J16" s="59"/>
      <c r="K16" s="143" t="str" cm="1">
        <f t="array" ref="K16">IFERROR(IF(ISBLANK(J16), "",INDEX(Images!$G:$G, AO16)), "")</f>
        <v/>
      </c>
      <c r="L16" s="120"/>
      <c r="M16" s="144" t="str" cm="1">
        <f t="array" ref="M16">IFERROR(INDEX(Images!$B:$B, AN16), "")</f>
        <v/>
      </c>
      <c r="N16" s="52"/>
      <c r="O16" s="69"/>
      <c r="P16" s="53"/>
      <c r="Q16" s="53"/>
      <c r="R16" s="53"/>
      <c r="S16" s="54"/>
      <c r="T16" s="54"/>
      <c r="U16" s="159" t="str" cm="1">
        <f t="array" ref="U16">IFERROR(IF(ISBLANK(T16), "", INDEX(Images!$D:$D, T16+1)), "")</f>
        <v/>
      </c>
      <c r="V16" s="51"/>
      <c r="W16" s="160"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12">
        <f t="shared" si="0"/>
        <v>6</v>
      </c>
      <c r="H17" s="41">
        <f>DATE('Year &amp; Tolerances'!F$1,3,Wertebereiche!L16)</f>
        <v>45366</v>
      </c>
      <c r="I17" s="42"/>
      <c r="J17" s="43"/>
      <c r="K17" s="145" t="str" cm="1">
        <f t="array" ref="K17">IFERROR(IF(ISBLANK(J17), "",INDEX(Images!$G:$G, AO17)), "")</f>
        <v/>
      </c>
      <c r="L17" s="118"/>
      <c r="M17" s="147" t="str" cm="1">
        <f t="array" ref="M17">IFERROR(INDEX(Images!$B:$B, AN17), "")</f>
        <v/>
      </c>
      <c r="N17" s="46"/>
      <c r="O17" s="68"/>
      <c r="P17" s="44"/>
      <c r="Q17" s="44"/>
      <c r="R17" s="44"/>
      <c r="S17" s="45"/>
      <c r="T17" s="45"/>
      <c r="U17" s="149" t="str" cm="1">
        <f t="array" ref="U17">IFERROR(IF(ISBLANK(T17), "", INDEX(Images!$D:$D, T17+1)), "")</f>
        <v/>
      </c>
      <c r="V17" s="57"/>
      <c r="W17" s="150"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50">
        <f t="shared" si="0"/>
        <v>7</v>
      </c>
      <c r="H18" s="49">
        <f>DATE('Year &amp; Tolerances'!F$1,3,Wertebereiche!L17)</f>
        <v>45367</v>
      </c>
      <c r="I18" s="50"/>
      <c r="J18" s="59"/>
      <c r="K18" s="143" t="str" cm="1">
        <f t="array" ref="K18">IFERROR(IF(ISBLANK(J18), "",INDEX(Images!$G:$G, AO18)), "")</f>
        <v/>
      </c>
      <c r="L18" s="120"/>
      <c r="M18" s="144" t="str" cm="1">
        <f t="array" ref="M18">IFERROR(INDEX(Images!$B:$B, AN18), "")</f>
        <v/>
      </c>
      <c r="N18" s="52"/>
      <c r="O18" s="69"/>
      <c r="P18" s="53"/>
      <c r="Q18" s="53"/>
      <c r="R18" s="53"/>
      <c r="S18" s="54"/>
      <c r="T18" s="54"/>
      <c r="U18" s="159" t="str" cm="1">
        <f t="array" ref="U18">IFERROR(IF(ISBLANK(T18), "", INDEX(Images!$D:$D, T18+1)), "")</f>
        <v/>
      </c>
      <c r="V18" s="51"/>
      <c r="W18" s="160"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12">
        <f t="shared" si="0"/>
        <v>1</v>
      </c>
      <c r="H19" s="41">
        <f>DATE('Year &amp; Tolerances'!F$1,3,Wertebereiche!L18)</f>
        <v>45368</v>
      </c>
      <c r="I19" s="42"/>
      <c r="J19" s="43"/>
      <c r="K19" s="145" t="str" cm="1">
        <f t="array" ref="K19">IFERROR(IF(ISBLANK(J19), "",INDEX(Images!$G:$G, AO19)), "")</f>
        <v/>
      </c>
      <c r="L19" s="118"/>
      <c r="M19" s="147" t="str" cm="1">
        <f t="array" ref="M19">IFERROR(INDEX(Images!$B:$B, AN19), "")</f>
        <v/>
      </c>
      <c r="N19" s="46"/>
      <c r="O19" s="68"/>
      <c r="P19" s="44"/>
      <c r="Q19" s="44"/>
      <c r="R19" s="44"/>
      <c r="S19" s="45"/>
      <c r="T19" s="45"/>
      <c r="U19" s="149" t="str" cm="1">
        <f t="array" ref="U19">IFERROR(IF(ISBLANK(T19), "", INDEX(Images!$D:$D, T19+1)), "")</f>
        <v/>
      </c>
      <c r="V19" s="57"/>
      <c r="W19" s="150"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32"/>
      <c r="D20" s="332"/>
      <c r="E20" s="332"/>
      <c r="F20" s="84"/>
      <c r="G20" s="250">
        <f t="shared" si="0"/>
        <v>2</v>
      </c>
      <c r="H20" s="49">
        <f>DATE('Year &amp; Tolerances'!F$1,3,Wertebereiche!L19)</f>
        <v>45369</v>
      </c>
      <c r="I20" s="50"/>
      <c r="J20" s="59"/>
      <c r="K20" s="143" t="str" cm="1">
        <f t="array" ref="K20">IFERROR(IF(ISBLANK(J20), "",INDEX(Images!$G:$G, AO20)), "")</f>
        <v/>
      </c>
      <c r="L20" s="120"/>
      <c r="M20" s="144" t="str" cm="1">
        <f t="array" ref="M20">IFERROR(INDEX(Images!$B:$B, AN20), "")</f>
        <v/>
      </c>
      <c r="N20" s="52"/>
      <c r="O20" s="69"/>
      <c r="P20" s="53"/>
      <c r="Q20" s="53"/>
      <c r="R20" s="53"/>
      <c r="S20" s="54"/>
      <c r="T20" s="54"/>
      <c r="U20" s="159" t="str" cm="1">
        <f t="array" ref="U20">IFERROR(IF(ISBLANK(T20), "", INDEX(Images!$D:$D, T20+1)), "")</f>
        <v/>
      </c>
      <c r="V20" s="51"/>
      <c r="W20" s="160"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12">
        <f t="shared" si="0"/>
        <v>3</v>
      </c>
      <c r="H21" s="41">
        <f>DATE('Year &amp; Tolerances'!F$1,3,Wertebereiche!L20)</f>
        <v>45370</v>
      </c>
      <c r="I21" s="42"/>
      <c r="J21" s="43"/>
      <c r="K21" s="145" t="str" cm="1">
        <f t="array" ref="K21">IFERROR(IF(ISBLANK(J21), "",INDEX(Images!$G:$G, AO21)), "")</f>
        <v/>
      </c>
      <c r="L21" s="118"/>
      <c r="M21" s="147" t="str" cm="1">
        <f t="array" ref="M21">IFERROR(INDEX(Images!$B:$B, AN21), "")</f>
        <v/>
      </c>
      <c r="N21" s="46"/>
      <c r="O21" s="68"/>
      <c r="P21" s="44"/>
      <c r="Q21" s="44"/>
      <c r="R21" s="44"/>
      <c r="S21" s="45"/>
      <c r="T21" s="45"/>
      <c r="U21" s="149" t="str" cm="1">
        <f t="array" ref="U21">IFERROR(IF(ISBLANK(T21), "", INDEX(Images!$D:$D, T21+1)), "")</f>
        <v/>
      </c>
      <c r="V21" s="57"/>
      <c r="W21" s="150"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50">
        <f t="shared" si="0"/>
        <v>4</v>
      </c>
      <c r="H22" s="49">
        <f>DATE('Year &amp; Tolerances'!F$1,3,Wertebereiche!L21)</f>
        <v>45371</v>
      </c>
      <c r="I22" s="50"/>
      <c r="J22" s="59"/>
      <c r="K22" s="143" t="str" cm="1">
        <f t="array" ref="K22">IFERROR(IF(ISBLANK(J22), "",INDEX(Images!$G:$G, AO22)), "")</f>
        <v/>
      </c>
      <c r="L22" s="120"/>
      <c r="M22" s="144" t="str" cm="1">
        <f t="array" ref="M22">IFERROR(INDEX(Images!$B:$B, AN22), "")</f>
        <v/>
      </c>
      <c r="N22" s="52"/>
      <c r="O22" s="69"/>
      <c r="P22" s="53"/>
      <c r="Q22" s="53"/>
      <c r="R22" s="53"/>
      <c r="S22" s="54"/>
      <c r="T22" s="54"/>
      <c r="U22" s="159" t="str" cm="1">
        <f t="array" ref="U22">IFERROR(IF(ISBLANK(T22), "", INDEX(Images!$D:$D, T22+1)), "")</f>
        <v/>
      </c>
      <c r="V22" s="51"/>
      <c r="W22" s="160"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12">
        <f t="shared" si="0"/>
        <v>5</v>
      </c>
      <c r="H23" s="41">
        <f>DATE('Year &amp; Tolerances'!F$1,3,Wertebereiche!L22)</f>
        <v>45372</v>
      </c>
      <c r="I23" s="42"/>
      <c r="J23" s="43"/>
      <c r="K23" s="145" t="str" cm="1">
        <f t="array" ref="K23">IFERROR(IF(ISBLANK(J23), "",INDEX(Images!$G:$G, AO23)), "")</f>
        <v/>
      </c>
      <c r="L23" s="118"/>
      <c r="M23" s="147" t="str" cm="1">
        <f t="array" ref="M23">IFERROR(INDEX(Images!$B:$B, AN23), "")</f>
        <v/>
      </c>
      <c r="N23" s="46"/>
      <c r="O23" s="68"/>
      <c r="P23" s="44"/>
      <c r="Q23" s="44"/>
      <c r="R23" s="44"/>
      <c r="S23" s="45"/>
      <c r="T23" s="45"/>
      <c r="U23" s="149" t="str" cm="1">
        <f t="array" ref="U23">IFERROR(IF(ISBLANK(T23), "", INDEX(Images!$D:$D, T23+1)), "")</f>
        <v/>
      </c>
      <c r="V23" s="57"/>
      <c r="W23" s="150"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50">
        <f t="shared" si="0"/>
        <v>6</v>
      </c>
      <c r="H24" s="49">
        <f>DATE('Year &amp; Tolerances'!F$1,3,Wertebereiche!L23)</f>
        <v>45373</v>
      </c>
      <c r="I24" s="50"/>
      <c r="J24" s="59"/>
      <c r="K24" s="143" t="str" cm="1">
        <f t="array" ref="K24">IFERROR(IF(ISBLANK(J24), "",INDEX(Images!$G:$G, AO24)), "")</f>
        <v/>
      </c>
      <c r="L24" s="120"/>
      <c r="M24" s="144" t="str" cm="1">
        <f t="array" ref="M24">IFERROR(INDEX(Images!$B:$B, AN24), "")</f>
        <v/>
      </c>
      <c r="N24" s="52"/>
      <c r="O24" s="69"/>
      <c r="P24" s="53"/>
      <c r="Q24" s="53"/>
      <c r="R24" s="53"/>
      <c r="S24" s="54"/>
      <c r="T24" s="54"/>
      <c r="U24" s="159" t="str" cm="1">
        <f t="array" ref="U24">IFERROR(IF(ISBLANK(T24), "", INDEX(Images!$D:$D, T24+1)), "")</f>
        <v/>
      </c>
      <c r="V24" s="51"/>
      <c r="W24" s="160"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12">
        <f t="shared" si="0"/>
        <v>7</v>
      </c>
      <c r="H25" s="41">
        <f>DATE('Year &amp; Tolerances'!F$1,3,Wertebereiche!L24)</f>
        <v>45374</v>
      </c>
      <c r="I25" s="42"/>
      <c r="J25" s="43"/>
      <c r="K25" s="145" t="str" cm="1">
        <f t="array" ref="K25">IFERROR(IF(ISBLANK(J25), "",INDEX(Images!$G:$G, AO25)), "")</f>
        <v/>
      </c>
      <c r="L25" s="118"/>
      <c r="M25" s="147" t="str" cm="1">
        <f t="array" ref="M25">IFERROR(INDEX(Images!$B:$B, AN25), "")</f>
        <v/>
      </c>
      <c r="N25" s="46"/>
      <c r="O25" s="68"/>
      <c r="P25" s="44"/>
      <c r="Q25" s="44"/>
      <c r="R25" s="44"/>
      <c r="S25" s="45"/>
      <c r="T25" s="45"/>
      <c r="U25" s="149" t="str" cm="1">
        <f t="array" ref="U25">IFERROR(IF(ISBLANK(T25), "", INDEX(Images!$D:$D, T25+1)), "")</f>
        <v/>
      </c>
      <c r="V25" s="57"/>
      <c r="W25" s="150"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50">
        <f t="shared" si="0"/>
        <v>1</v>
      </c>
      <c r="H26" s="49">
        <f>DATE('Year &amp; Tolerances'!F$1,3,Wertebereiche!L25)</f>
        <v>45375</v>
      </c>
      <c r="I26" s="50"/>
      <c r="J26" s="59"/>
      <c r="K26" s="143" t="str" cm="1">
        <f t="array" ref="K26">IFERROR(IF(ISBLANK(J26), "",INDEX(Images!$G:$G, AO26)), "")</f>
        <v/>
      </c>
      <c r="L26" s="120"/>
      <c r="M26" s="144" t="str" cm="1">
        <f t="array" ref="M26">IFERROR(INDEX(Images!$B:$B, AN26), "")</f>
        <v/>
      </c>
      <c r="N26" s="52"/>
      <c r="O26" s="69"/>
      <c r="P26" s="53"/>
      <c r="Q26" s="53"/>
      <c r="R26" s="53"/>
      <c r="S26" s="54"/>
      <c r="T26" s="54"/>
      <c r="U26" s="159" t="str" cm="1">
        <f t="array" ref="U26">IFERROR(IF(ISBLANK(T26), "", INDEX(Images!$D:$D, T26+1)), "")</f>
        <v/>
      </c>
      <c r="V26" s="51"/>
      <c r="W26" s="160"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12">
        <f t="shared" si="0"/>
        <v>2</v>
      </c>
      <c r="H27" s="41">
        <f>DATE('Year &amp; Tolerances'!F$1,3,Wertebereiche!L26)</f>
        <v>45376</v>
      </c>
      <c r="I27" s="42"/>
      <c r="J27" s="43"/>
      <c r="K27" s="145" t="str" cm="1">
        <f t="array" ref="K27">IFERROR(IF(ISBLANK(J27), "",INDEX(Images!$G:$G, AO27)), "")</f>
        <v/>
      </c>
      <c r="L27" s="118"/>
      <c r="M27" s="147" t="str" cm="1">
        <f t="array" ref="M27">IFERROR(INDEX(Images!$B:$B, AN27), "")</f>
        <v/>
      </c>
      <c r="N27" s="46"/>
      <c r="O27" s="68"/>
      <c r="P27" s="44"/>
      <c r="Q27" s="44"/>
      <c r="R27" s="44"/>
      <c r="S27" s="45"/>
      <c r="T27" s="45"/>
      <c r="U27" s="149" t="str" cm="1">
        <f t="array" ref="U27">IFERROR(IF(ISBLANK(T27), "", INDEX(Images!$D:$D, T27+1)), "")</f>
        <v/>
      </c>
      <c r="V27" s="57"/>
      <c r="W27" s="150"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50">
        <f t="shared" si="0"/>
        <v>3</v>
      </c>
      <c r="H28" s="49">
        <f>DATE('Year &amp; Tolerances'!F$1,3,Wertebereiche!L27)</f>
        <v>45377</v>
      </c>
      <c r="I28" s="50"/>
      <c r="J28" s="59"/>
      <c r="K28" s="143" t="str" cm="1">
        <f t="array" ref="K28">IFERROR(IF(ISBLANK(J28), "",INDEX(Images!$G:$G, AO28)), "")</f>
        <v/>
      </c>
      <c r="L28" s="120"/>
      <c r="M28" s="144" t="str" cm="1">
        <f t="array" ref="M28">IFERROR(INDEX(Images!$B:$B, AN28), "")</f>
        <v/>
      </c>
      <c r="N28" s="52"/>
      <c r="O28" s="69"/>
      <c r="P28" s="53"/>
      <c r="Q28" s="53"/>
      <c r="R28" s="53"/>
      <c r="S28" s="54"/>
      <c r="T28" s="54"/>
      <c r="U28" s="159" t="str" cm="1">
        <f t="array" ref="U28">IFERROR(IF(ISBLANK(T28), "", INDEX(Images!$D:$D, T28+1)), "")</f>
        <v/>
      </c>
      <c r="V28" s="51"/>
      <c r="W28" s="160"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12">
        <f t="shared" si="0"/>
        <v>4</v>
      </c>
      <c r="H29" s="41">
        <f>DATE('Year &amp; Tolerances'!F$1,3,Wertebereiche!L28)</f>
        <v>45378</v>
      </c>
      <c r="I29" s="42"/>
      <c r="J29" s="43"/>
      <c r="K29" s="145" t="str" cm="1">
        <f t="array" ref="K29">IFERROR(IF(ISBLANK(J29), "",INDEX(Images!$G:$G, AO29)), "")</f>
        <v/>
      </c>
      <c r="L29" s="118"/>
      <c r="M29" s="147" t="str" cm="1">
        <f t="array" ref="M29">IFERROR(INDEX(Images!$B:$B, AN29), "")</f>
        <v/>
      </c>
      <c r="N29" s="46"/>
      <c r="O29" s="68"/>
      <c r="P29" s="44"/>
      <c r="Q29" s="44"/>
      <c r="R29" s="44"/>
      <c r="S29" s="45"/>
      <c r="T29" s="45"/>
      <c r="U29" s="149" t="str" cm="1">
        <f t="array" ref="U29">IFERROR(IF(ISBLANK(T29), "", INDEX(Images!$D:$D, T29+1)), "")</f>
        <v/>
      </c>
      <c r="V29" s="57"/>
      <c r="W29" s="150"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50">
        <f t="shared" si="0"/>
        <v>5</v>
      </c>
      <c r="H30" s="49">
        <f>DATE('Year &amp; Tolerances'!F$1,3,Wertebereiche!L29)</f>
        <v>45379</v>
      </c>
      <c r="I30" s="50"/>
      <c r="J30" s="59"/>
      <c r="K30" s="143" t="str" cm="1">
        <f t="array" ref="K30">IFERROR(IF(ISBLANK(J30), "",INDEX(Images!$G:$G, AO30)), "")</f>
        <v/>
      </c>
      <c r="L30" s="120"/>
      <c r="M30" s="144" t="str" cm="1">
        <f t="array" ref="M30">IFERROR(INDEX(Images!$B:$B, AN30), "")</f>
        <v/>
      </c>
      <c r="N30" s="52"/>
      <c r="O30" s="69"/>
      <c r="P30" s="53"/>
      <c r="Q30" s="53"/>
      <c r="R30" s="53"/>
      <c r="S30" s="54"/>
      <c r="T30" s="54"/>
      <c r="U30" s="159" t="str" cm="1">
        <f t="array" ref="U30">IFERROR(IF(ISBLANK(T30), "", INDEX(Images!$D:$D, T30+1)), "")</f>
        <v/>
      </c>
      <c r="V30" s="51"/>
      <c r="W30" s="160"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12">
        <f t="shared" si="0"/>
        <v>6</v>
      </c>
      <c r="H31" s="41">
        <f>DATE('Year &amp; Tolerances'!F$1,3,Wertebereiche!L30)</f>
        <v>45380</v>
      </c>
      <c r="I31" s="42"/>
      <c r="J31" s="43"/>
      <c r="K31" s="145" t="str" cm="1">
        <f t="array" ref="K31">IFERROR(IF(ISBLANK(J31), "",INDEX(Images!$G:$G, AO31)), "")</f>
        <v/>
      </c>
      <c r="L31" s="118"/>
      <c r="M31" s="147" t="str" cm="1">
        <f t="array" ref="M31">IFERROR(INDEX(Images!$B:$B, AN31), "")</f>
        <v/>
      </c>
      <c r="N31" s="46"/>
      <c r="O31" s="68"/>
      <c r="P31" s="44"/>
      <c r="Q31" s="44"/>
      <c r="R31" s="44"/>
      <c r="S31" s="45"/>
      <c r="T31" s="45"/>
      <c r="U31" s="149" t="str" cm="1">
        <f t="array" ref="U31">IFERROR(IF(ISBLANK(T31), "", INDEX(Images!$D:$D, T31+1)), "")</f>
        <v/>
      </c>
      <c r="V31" s="43"/>
      <c r="W31" s="150"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50">
        <f t="shared" si="0"/>
        <v>7</v>
      </c>
      <c r="H32" s="49">
        <f>DATE('Year &amp; Tolerances'!F$1,3,Wertebereiche!L31)</f>
        <v>45381</v>
      </c>
      <c r="I32" s="50"/>
      <c r="J32" s="59"/>
      <c r="K32" s="143" t="str" cm="1">
        <f t="array" ref="K32">IFERROR(IF(ISBLANK(J32), "",INDEX(Images!$G:$G, AO32)), "")</f>
        <v/>
      </c>
      <c r="L32" s="120"/>
      <c r="M32" s="144" t="str" cm="1">
        <f t="array" ref="M32">IFERROR(INDEX(Images!$B:$B, AN32), "")</f>
        <v/>
      </c>
      <c r="N32" s="52"/>
      <c r="O32" s="69"/>
      <c r="P32" s="53"/>
      <c r="Q32" s="53"/>
      <c r="R32" s="53"/>
      <c r="S32" s="59"/>
      <c r="T32" s="59"/>
      <c r="U32" s="159" t="str" cm="1">
        <f t="array" ref="U32">IFERROR(IF(ISBLANK(T32), "", INDEX(Images!$D:$D, T32+1)), "")</f>
        <v/>
      </c>
      <c r="V32" s="51"/>
      <c r="W32" s="160"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41" ht="45" customHeight="1" x14ac:dyDescent="0.65">
      <c r="C33" s="27"/>
      <c r="D33" s="27"/>
      <c r="G33" s="212">
        <f t="shared" si="0"/>
        <v>1</v>
      </c>
      <c r="H33" s="41">
        <f>DATE('Year &amp; Tolerances'!F$1,3,Wertebereiche!L32)</f>
        <v>45382</v>
      </c>
      <c r="I33" s="42"/>
      <c r="J33" s="43"/>
      <c r="K33" s="145" t="str" cm="1">
        <f t="array" ref="K33">IFERROR(IF(ISBLANK(J33), "",INDEX(Images!$G:$G, AO33)), "")</f>
        <v/>
      </c>
      <c r="L33" s="118"/>
      <c r="M33" s="161" t="str" cm="1">
        <f t="array" ref="M33">IFERROR(INDEX(Images!$B:$B, AN33), "")</f>
        <v/>
      </c>
      <c r="N33" s="46"/>
      <c r="O33" s="68"/>
      <c r="P33" s="44"/>
      <c r="Q33" s="44"/>
      <c r="R33" s="44"/>
      <c r="S33" s="45"/>
      <c r="T33" s="45"/>
      <c r="U33" s="149" t="str" cm="1">
        <f t="array" ref="U33">IFERROR(IF(ISBLANK(T33), "", INDEX(Images!$D:$D, T33+1)), "")</f>
        <v/>
      </c>
      <c r="V33" s="57"/>
      <c r="W33" s="150" t="str" cm="1">
        <f t="array" ref="W33">IFERROR(IF(ISBLANK(V33), "", INDEX(Images!$D:$D, V33+1)), "")</f>
        <v/>
      </c>
      <c r="X33" s="70"/>
      <c r="AA33" s="21">
        <v>31</v>
      </c>
      <c r="AB33" s="21" t="e">
        <f>INDEX(Wertebereiche!$T$2:$T$6, MATCH(S33, Wertebereiche!$H$2:$H$6, 0))</f>
        <v>#N/A</v>
      </c>
      <c r="AC33" s="21" t="str">
        <f t="shared" si="1"/>
        <v/>
      </c>
      <c r="AD33" s="21"/>
      <c r="AE33" s="21" t="e">
        <f>INDEX(Wertebereiche!$U$2:$U$6, MATCH(P33, Wertebereiche!$D$2:$D$6, 0))</f>
        <v>#N/A</v>
      </c>
      <c r="AF33" s="21"/>
      <c r="AG33" s="21"/>
      <c r="AH33" s="21"/>
      <c r="AI33" s="21"/>
      <c r="AJ33" s="21"/>
      <c r="AK33" s="21"/>
      <c r="AL33" s="21"/>
      <c r="AM33" s="48"/>
      <c r="AN33" s="71" t="e">
        <f>INDEX(Images!$C$2:$C$8, MATCH(L33, Images!$A$2:$A$8, 0))</f>
        <v>#N/A</v>
      </c>
      <c r="AO33" s="71" t="e">
        <f>INDEX(Images!$H$2:$H$17, MATCH(J33, Images!$F$2:$F$17, 0))</f>
        <v>#N/A</v>
      </c>
    </row>
    <row r="34" spans="3:41" ht="30" customHeight="1" x14ac:dyDescent="0.65">
      <c r="C34" s="27"/>
      <c r="D34" s="27"/>
      <c r="G34" s="65"/>
      <c r="I34" s="29"/>
      <c r="J34" s="29"/>
      <c r="K34" s="29"/>
      <c r="L34" s="29"/>
      <c r="M34" s="29"/>
      <c r="N34" s="29"/>
      <c r="O34" s="62"/>
      <c r="P34" s="100"/>
      <c r="Q34" s="62"/>
      <c r="R34" s="62"/>
      <c r="S34" s="62"/>
      <c r="T34" s="62"/>
      <c r="U34" s="62"/>
      <c r="AA34" s="19" t="s">
        <v>51</v>
      </c>
      <c r="AB34" s="19" t="e" cm="1">
        <f t="array" ref="AB34">ROUND(AVERAGE(IF(ISERROR(AB3:AB33), "", AB3:AB33)), 1)</f>
        <v>#DIV/0!</v>
      </c>
      <c r="AC34" s="19">
        <f>SUM(AC3:AC33)</f>
        <v>0</v>
      </c>
      <c r="AE34" s="19" t="str" cm="1">
        <f t="array" ref="AE34">IFERROR(ROUND(AVERAGE(IF(ISERROR(AE3:AE33), "", AE3:AE33)), 0),"-")</f>
        <v>-</v>
      </c>
    </row>
    <row r="35" spans="3:41" ht="30" customHeight="1" x14ac:dyDescent="0.65">
      <c r="C35" s="27"/>
      <c r="D35" s="27"/>
    </row>
    <row r="36" spans="3:41" ht="30" customHeight="1" x14ac:dyDescent="0.65">
      <c r="C36" s="27"/>
      <c r="D36" s="27"/>
    </row>
    <row r="37" spans="3:41" ht="30" customHeight="1" x14ac:dyDescent="0.65">
      <c r="C37" s="27"/>
      <c r="D37" s="27"/>
    </row>
    <row r="38" spans="3:41" ht="30" customHeight="1" x14ac:dyDescent="0.65">
      <c r="C38" s="27"/>
      <c r="D38" s="27"/>
      <c r="H38" s="64"/>
    </row>
    <row r="39" spans="3:41" ht="30" customHeight="1" x14ac:dyDescent="0.65">
      <c r="C39" s="27"/>
      <c r="D39" s="27"/>
      <c r="G39" s="65"/>
      <c r="H39" s="65"/>
      <c r="I39" s="29"/>
    </row>
    <row r="40" spans="3:41" ht="20.100000000000001" customHeight="1" x14ac:dyDescent="0.65">
      <c r="C40" s="27"/>
      <c r="D40" s="27"/>
    </row>
    <row r="41" spans="3:41" ht="20.100000000000001" customHeight="1" x14ac:dyDescent="0.65">
      <c r="C41" s="27"/>
      <c r="D41" s="27"/>
    </row>
    <row r="42" spans="3:41" ht="20.100000000000001" customHeight="1" x14ac:dyDescent="0.65">
      <c r="C42" s="27"/>
      <c r="D42" s="27"/>
    </row>
    <row r="43" spans="3:41" ht="20.100000000000001" customHeight="1" x14ac:dyDescent="0.65">
      <c r="C43" s="27"/>
      <c r="D43" s="27"/>
    </row>
    <row r="44" spans="3:41" ht="20.100000000000001" customHeight="1" x14ac:dyDescent="0.65">
      <c r="C44" s="27"/>
      <c r="D44" s="27"/>
    </row>
    <row r="45" spans="3:41" ht="20.100000000000001" customHeight="1" x14ac:dyDescent="0.65">
      <c r="C45" s="27"/>
      <c r="D45" s="27"/>
    </row>
    <row r="46" spans="3:41" ht="20.100000000000001" customHeight="1" x14ac:dyDescent="0.65">
      <c r="C46" s="27"/>
      <c r="D46" s="27"/>
      <c r="G46" s="76"/>
      <c r="H46" s="76"/>
      <c r="I46" s="76"/>
      <c r="J46" s="76"/>
      <c r="K46" s="76"/>
      <c r="L46" s="66"/>
    </row>
    <row r="47" spans="3:41" ht="30" customHeight="1" x14ac:dyDescent="0.65">
      <c r="C47" s="27"/>
      <c r="D47" s="27"/>
      <c r="G47" s="37" t="str">
        <f>Wertebereiche!P7</f>
        <v>Average physical condition</v>
      </c>
      <c r="H47" s="37"/>
      <c r="I47" s="37"/>
      <c r="J47" s="37"/>
      <c r="K47" s="37"/>
      <c r="L47" s="58" t="str">
        <f>IFERROR(ROUND(IF(SUM(T3:T33)&gt;0,AVERAGE(T3:T33),""),0),"-")</f>
        <v>-</v>
      </c>
    </row>
    <row r="48" spans="3:41" ht="30" customHeight="1" x14ac:dyDescent="0.65">
      <c r="C48" s="27"/>
      <c r="D48" s="27"/>
      <c r="G48" s="37" t="str">
        <f>Wertebereiche!P8</f>
        <v>Average mental condition</v>
      </c>
      <c r="H48" s="37"/>
      <c r="I48" s="37"/>
      <c r="J48" s="37"/>
      <c r="K48" s="37"/>
      <c r="L48" s="58" t="str">
        <f>IFERROR(ROUND(IF(SUM(V3:V33)&gt;0,AVERAGE(V3:V33),"-"),0),"-")</f>
        <v>-</v>
      </c>
    </row>
    <row r="49" spans="3:12" ht="30" customHeight="1" x14ac:dyDescent="0.65">
      <c r="C49" s="27"/>
      <c r="D49" s="27"/>
      <c r="G49" s="65" t="str">
        <f>Wertebereiche!P12</f>
        <v>Average sleep duration per day in hours</v>
      </c>
      <c r="H49" s="65"/>
      <c r="I49" s="65"/>
      <c r="J49" s="65"/>
      <c r="K49" s="65"/>
      <c r="L49" s="29" t="str">
        <f>IFERROR(AF3, "-")</f>
        <v>-</v>
      </c>
    </row>
    <row r="50" spans="3:12" ht="30" customHeight="1" x14ac:dyDescent="0.65">
      <c r="C50" s="27"/>
      <c r="D50" s="27"/>
      <c r="G50" s="65" t="str">
        <f>Wertebereiche!P14</f>
        <v>Average number of stool per day</v>
      </c>
      <c r="H50" s="65"/>
      <c r="I50" s="65"/>
      <c r="J50" s="65"/>
      <c r="K50" s="65"/>
      <c r="L50" s="29" t="str">
        <f>IFERROR(AG3, "-")</f>
        <v>-</v>
      </c>
    </row>
    <row r="51" spans="3:12" ht="30" customHeight="1" x14ac:dyDescent="0.65">
      <c r="C51" s="27"/>
      <c r="D51" s="27"/>
      <c r="G51" s="65" t="str">
        <f>Wertebereiche!P16</f>
        <v>Number of FMT this month</v>
      </c>
      <c r="H51" s="65"/>
      <c r="I51" s="65"/>
      <c r="J51" s="65"/>
      <c r="L51" s="29">
        <f>COUNTIF(I3:I33,Wertebereiche!B2)</f>
        <v>0</v>
      </c>
    </row>
    <row r="52" spans="3:12" ht="30" customHeight="1" x14ac:dyDescent="0.65">
      <c r="C52" s="27"/>
      <c r="D52" s="27"/>
    </row>
    <row r="53" spans="3:12" ht="30" customHeight="1" x14ac:dyDescent="0.65">
      <c r="C53" s="27"/>
      <c r="D53" s="27"/>
    </row>
    <row r="54" spans="3:12" ht="30"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row r="96" spans="3:4" ht="20.100000000000001" customHeight="1" x14ac:dyDescent="0.65">
      <c r="C96" s="27"/>
      <c r="D96" s="27"/>
    </row>
  </sheetData>
  <sheetProtection algorithmName="SHA-512" hashValue="6LbWlUaeI9Z7G9SbQgKbgXQ/pNV0QCMez3zaCijSLFAljPMvneK6c2uy2uoqhcWElR1wc1jnqfwTnLdFHG0RxQ==" saltValue="RulNCJ/uhz+OkhJjIxhvyA==" spinCount="100000" sheet="1" objects="1" scenarios="1"/>
  <mergeCells count="12">
    <mergeCell ref="C20:E20"/>
    <mergeCell ref="B12:E13"/>
    <mergeCell ref="V1:W1"/>
    <mergeCell ref="B3:E3"/>
    <mergeCell ref="Z4:Z5"/>
    <mergeCell ref="Z7:Z8"/>
    <mergeCell ref="Z10:Z11"/>
    <mergeCell ref="B2:E2"/>
    <mergeCell ref="B1:E1"/>
    <mergeCell ref="J1:K1"/>
    <mergeCell ref="L1:M1"/>
    <mergeCell ref="T1:U1"/>
  </mergeCells>
  <conditionalFormatting sqref="B1 A1:A2 F1:XFD2 A3:XFD1048576">
    <cfRule type="expression" dxfId="17" priority="2">
      <formula>TRUE=$AQ$2</formula>
    </cfRule>
  </conditionalFormatting>
  <conditionalFormatting sqref="B2">
    <cfRule type="expression" dxfId="16"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3 M3:M33 U3:U33" xr:uid="{4D27C91C-4FE7-419C-B14E-084422311A55}"/>
    <dataValidation allowBlank="1" showInputMessage="1" showErrorMessage="1" errorTitle="EIngabefehler" error="Bitte wähle einen Wert aus der Liste aus. Klicke dazu in die Zelle und anschließend auf den Pfeil neben der Zelle um die Liste zu öffnen." sqref="W3:W33" xr:uid="{55ECF6A4-8153-437C-947F-4774425BDF5E}"/>
    <dataValidation type="list" allowBlank="1" showInputMessage="1" showErrorMessage="1" sqref="I34" xr:uid="{9BF676FC-0B19-49FF-9E40-0919DB33CDED}">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errorTitle="Input error" error="Please select a value from the list. To do this, click on the cell and then on the arrow next to the cell to open the list." xr:uid="{41E61032-1982-4FE3-BDFE-05A0D117034F}">
          <x14:formula1>
            <xm:f>Wertebereiche!$F$2:$F$28</xm:f>
          </x14:formula1>
          <xm:sqref>Q3:Q33</xm:sqref>
        </x14:dataValidation>
        <x14:dataValidation type="list" allowBlank="1" showInputMessage="1" showErrorMessage="1" errorTitle="Input error" error="Please select a value from the list. To do this, click on the cell and then on the arrow next to the cell to open the list." xr:uid="{76C40390-2A7C-46E8-BF22-AF18AFBC5BE4}">
          <x14:formula1>
            <xm:f>Images!$F$2:$F$17</xm:f>
          </x14:formula1>
          <xm:sqref>J3:J33</xm:sqref>
        </x14:dataValidation>
        <x14:dataValidation type="list" allowBlank="1" showInputMessage="1" showErrorMessage="1" errorTitle="Input error" error="Please select a value from the list. To do this, click on the cell and then on the arrow next to the cell to open the list." xr:uid="{37B3A4BF-A960-458D-9FD0-B1959A32F1E1}">
          <x14:formula1>
            <xm:f>Images!$A$2:$A$9</xm:f>
          </x14:formula1>
          <xm:sqref>L3:L33</xm:sqref>
        </x14:dataValidation>
        <x14:dataValidation type="list" allowBlank="1" showInputMessage="1" showErrorMessage="1" errorTitle="Input error" error="Please select a value from the list. To do this, click on the cell and then on the arrow next to the cell to open the list." xr:uid="{3BA6834B-8C42-4A32-9382-122859D82F6C}">
          <x14:formula1>
            <xm:f>Wertebereiche!$E$2:$E$12</xm:f>
          </x14:formula1>
          <xm:sqref>V3:V33 T3:T33</xm:sqref>
        </x14:dataValidation>
        <x14:dataValidation type="list" allowBlank="1" showInputMessage="1" showErrorMessage="1" errorTitle="Input error" error="Please select a value from the list. To do this, click on the cell and then on the arrow next to the cell to open the list." xr:uid="{BFB437D5-F62F-4860-8053-8F38CC4C4F39}">
          <x14:formula1>
            <xm:f>Wertebereiche!$C$2:$C$23</xm:f>
          </x14:formula1>
          <xm:sqref>N3:N33</xm:sqref>
        </x14:dataValidation>
        <x14:dataValidation type="list" allowBlank="1" showInputMessage="1" showErrorMessage="1" errorTitle="Input error" error="Please select a value from the list. To do this, click on the cell and then on the arrow next to the cell to open the list." xr:uid="{BACC4846-FF5D-4F8E-B9FA-FA8DC5CE26B3}">
          <x14:formula1>
            <xm:f>Wertebereiche!$G$2:$G$5</xm:f>
          </x14:formula1>
          <xm:sqref>R3:R33</xm:sqref>
        </x14:dataValidation>
        <x14:dataValidation type="list" allowBlank="1" showInputMessage="1" showErrorMessage="1" errorTitle="Input error" error="Please select a value from the list. To do this, click on the cell and then on the arrow next to the cell to open the list." xr:uid="{A8CE2773-BCC3-4076-8BD9-2317D8ACB984}">
          <x14:formula1>
            <xm:f>Wertebereiche!$B$2:$B$3</xm:f>
          </x14:formula1>
          <xm:sqref>I3:I33</xm:sqref>
        </x14:dataValidation>
        <x14:dataValidation type="list" allowBlank="1" showInputMessage="1" showErrorMessage="1" errorTitle="Input error" error="Please select a value from the list. To do this, click on the cell and then on the arrow next to the cell to open the list." xr:uid="{560B629B-D581-4F68-9578-D792CCA89A51}">
          <x14:formula1>
            <xm:f>Wertebereiche!$H$2:$H$7</xm:f>
          </x14:formula1>
          <xm:sqref>S3:S33</xm:sqref>
        </x14:dataValidation>
        <x14:dataValidation type="list" allowBlank="1" showInputMessage="1" showErrorMessage="1" errorTitle="Input error" error="Please select a value from the list. To do this, click on the cell and then on the arrow next to the cell to open the list." xr:uid="{0C21F1B0-CFAC-4D25-8E6F-669CC8A574C0}">
          <x14:formula1>
            <xm:f>Wertebereiche!$D$2:$D$7</xm:f>
          </x14:formula1>
          <xm:sqref>P3:P33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E445F-6976-4C4A-A263-6A32E7F44398}">
  <sheetPr codeName="Tabelle10">
    <pageSetUpPr autoPageBreaks="0"/>
  </sheetPr>
  <dimension ref="B1:AQ95"/>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85546875" style="34" hidden="1" customWidth="1"/>
    <col min="43" max="43" width="19" style="34" hidden="1" customWidth="1"/>
    <col min="44" max="16384" width="11.42578125" style="34"/>
  </cols>
  <sheetData>
    <row r="1" spans="2:43" ht="30" customHeight="1" thickBot="1" x14ac:dyDescent="0.3">
      <c r="B1" s="331">
        <f>H3</f>
        <v>45383</v>
      </c>
      <c r="C1" s="331"/>
      <c r="D1" s="331"/>
      <c r="E1" s="331"/>
      <c r="F1" s="28"/>
      <c r="H1" s="30" t="str">
        <f>Wertebereiche!A2</f>
        <v>Date</v>
      </c>
      <c r="I1" s="31" t="str">
        <f>Wertebereiche!A3</f>
        <v>FMT</v>
      </c>
      <c r="J1" s="326" t="str">
        <f>Wertebereiche!A4</f>
        <v>Stool type</v>
      </c>
      <c r="K1" s="327"/>
      <c r="L1" s="326" t="str">
        <f>Wertebereiche!A5</f>
        <v>Stool color</v>
      </c>
      <c r="M1" s="327"/>
      <c r="N1" s="31" t="str">
        <f>Wertebereiche!A6</f>
        <v>Stool number</v>
      </c>
      <c r="O1" s="32" t="str">
        <f>Wertebereiche!A7</f>
        <v>Symptoms</v>
      </c>
      <c r="P1" s="32" t="str">
        <f>Wertebereiche!D1</f>
        <v>Symptoms severity </v>
      </c>
      <c r="Q1" s="32" t="str">
        <f>Wertebereiche!A9</f>
        <v>Sleep in hours</v>
      </c>
      <c r="R1" s="32" t="str">
        <f>Wertebereiche!A10</f>
        <v>Sleep quality</v>
      </c>
      <c r="S1" s="32" t="str">
        <f>Wertebereiche!A11</f>
        <v>Stress</v>
      </c>
      <c r="T1" s="328" t="str">
        <f>Wertebereiche!A13</f>
        <v>Physical condition</v>
      </c>
      <c r="U1" s="329"/>
      <c r="V1" s="328" t="str">
        <f>Wertebereiche!A12</f>
        <v>Mental condition</v>
      </c>
      <c r="W1" s="329"/>
      <c r="X1" s="33" t="str">
        <f>Wertebereiche!A14</f>
        <v>Comments</v>
      </c>
      <c r="AA1" s="18" t="s">
        <v>41</v>
      </c>
      <c r="AB1" s="18" t="s">
        <v>42</v>
      </c>
      <c r="AC1" s="18" t="s">
        <v>43</v>
      </c>
      <c r="AD1" s="18" t="s">
        <v>44</v>
      </c>
      <c r="AE1" s="18" t="s">
        <v>45</v>
      </c>
      <c r="AF1" s="18" t="str">
        <f>Wertebereiche!P12</f>
        <v>Average sleep duration per day in hours</v>
      </c>
      <c r="AG1" s="18" t="str">
        <f>Wertebereiche!P14</f>
        <v>Average number of stool per day</v>
      </c>
      <c r="AH1" s="18" t="str">
        <f>Wertebereiche!P16</f>
        <v>Number of FMT this month</v>
      </c>
      <c r="AI1" s="18" t="s">
        <v>46</v>
      </c>
      <c r="AJ1" s="18"/>
      <c r="AK1" s="18" t="s">
        <v>47</v>
      </c>
      <c r="AL1" s="18" t="s">
        <v>48</v>
      </c>
      <c r="AM1" s="35"/>
      <c r="AN1" s="18" t="s">
        <v>49</v>
      </c>
      <c r="AO1" s="18" t="s">
        <v>50</v>
      </c>
      <c r="AP1" s="34" t="s">
        <v>261</v>
      </c>
      <c r="AQ1" s="19" t="s">
        <v>311</v>
      </c>
    </row>
    <row r="2" spans="2:43" ht="51.95" customHeight="1" x14ac:dyDescent="0.7">
      <c r="B2" s="330" t="str">
        <f>Wertebereiche!P90</f>
        <v>This month is before the start of your diary! To change, go to "Year &amp; Tolerances".</v>
      </c>
      <c r="C2" s="330"/>
      <c r="D2" s="330"/>
      <c r="E2" s="330"/>
      <c r="F2" s="36"/>
      <c r="I2" s="37" t="str">
        <f>Wertebereiche!P3</f>
        <v>The stool type should be selected based on the worst bowel movement of the day</v>
      </c>
      <c r="J2" s="38"/>
      <c r="K2" s="121"/>
      <c r="L2" s="38"/>
      <c r="M2" s="38"/>
      <c r="N2" s="38"/>
      <c r="O2" s="39"/>
      <c r="P2" s="40"/>
      <c r="Q2" s="39"/>
      <c r="R2" s="39"/>
      <c r="S2" s="39"/>
      <c r="T2" s="37" t="str">
        <f>Wertebereiche!P4</f>
        <v>Condition:  1 = very bad    10 = very good</v>
      </c>
      <c r="U2" s="37"/>
      <c r="V2" s="37"/>
      <c r="W2" s="37"/>
      <c r="AP2" s="34" t="str">
        <f>"Condition &amp; Stress" &amp; " " &amp; "April" &amp; " " &amp; 'Year &amp; Tolerances'!D8</f>
        <v>Condition &amp; Stress April 2024</v>
      </c>
      <c r="AQ2" s="29" t="e">
        <f>MONTH(H3)&lt;MONTH("1"&amp;'Year &amp; Tolerances'!D11)</f>
        <v>#VALUE!</v>
      </c>
    </row>
    <row r="3" spans="2:43" ht="45" customHeight="1" x14ac:dyDescent="0.25">
      <c r="B3" s="325" t="str">
        <f>Wertebereiche!J2</f>
        <v>Bristol stool scale</v>
      </c>
      <c r="C3" s="325"/>
      <c r="D3" s="325"/>
      <c r="E3" s="325"/>
      <c r="G3" s="212">
        <f>WEEKDAY(H3)</f>
        <v>2</v>
      </c>
      <c r="H3" s="41">
        <f>DATE('Year &amp; Tolerances'!F$1,4,Wertebereiche!L2)</f>
        <v>45383</v>
      </c>
      <c r="I3" s="42"/>
      <c r="J3" s="43"/>
      <c r="K3" s="145" t="str" cm="1">
        <f t="array" ref="K3">IFERROR(IF(ISBLANK(J3), "",INDEX(Images!$G:$G, AO3)), "")</f>
        <v/>
      </c>
      <c r="L3" s="118"/>
      <c r="M3" s="147" t="str" cm="1">
        <f t="array" ref="M3">IFERROR(INDEX(Images!$B:$B, AN3), "")</f>
        <v/>
      </c>
      <c r="N3" s="42"/>
      <c r="O3" s="68" t="s">
        <v>54</v>
      </c>
      <c r="P3" s="44"/>
      <c r="Q3" s="44"/>
      <c r="R3" s="44"/>
      <c r="S3" s="45"/>
      <c r="T3" s="45"/>
      <c r="U3" s="149" t="str" cm="1">
        <f t="array" ref="U3">IFERROR(IF(ISBLANK(T3), "", INDEX(Images!$D:$D, T3+1)), "")</f>
        <v/>
      </c>
      <c r="V3" s="43"/>
      <c r="W3" s="150" t="str" cm="1">
        <f t="array" ref="W3">IFERROR(IF(ISBLANK(V3), "", INDEX(Images!$D:$D, V3+1)), "")</f>
        <v/>
      </c>
      <c r="X3" s="70" t="s">
        <v>271</v>
      </c>
      <c r="Z3" s="58" t="str">
        <f>Wertebereiche!A16</f>
        <v>Hints</v>
      </c>
      <c r="AA3" s="21">
        <v>1</v>
      </c>
      <c r="AB3" s="21" t="e">
        <f>INDEX(Wertebereiche!$T$2:$T$6, MATCH(S3, Wertebereiche!$H$2:$H$6, 0))</f>
        <v>#N/A</v>
      </c>
      <c r="AC3" s="21" t="str">
        <f>IF(ISBLANK(I3),"",1)</f>
        <v/>
      </c>
      <c r="AD3" s="21"/>
      <c r="AE3" s="21" t="e">
        <f>INDEX(Wertebereiche!$U$2:$U$6, MATCH(P3, Wertebereiche!$D$2:$D$6, 0))</f>
        <v>#N/A</v>
      </c>
      <c r="AF3" s="21" t="e" cm="1">
        <f t="array" ref="AF3">ROUND(AVERAGE(IF(ISNUMBER(Q3:Q32),Q3:Q32,"")),1)</f>
        <v>#DIV/0!</v>
      </c>
      <c r="AG3" s="21" t="e" cm="1">
        <f t="array" ref="AG3">ROUND(AVERAGE(IF(ISNUMBER(N3:N32),N3:N32,"")),1)</f>
        <v>#DIV/0!</v>
      </c>
      <c r="AH3" s="21" t="b">
        <f>IF(COUNTIF(I3:I32, "&lt;&gt;") = 0, FALSE, COUNTIF(I3:I32, Wertebereiche!B2))</f>
        <v>0</v>
      </c>
      <c r="AI3" s="21" t="str">
        <f>Wertebereiche!P17</f>
        <v>None, Type 1 or Type 2</v>
      </c>
      <c r="AJ3" s="21"/>
      <c r="AK3" s="21" cm="1">
        <f t="array" ref="AK3">SUM(COUNTIF(J3:J33, Wertebereiche!I2:I4))</f>
        <v>0</v>
      </c>
      <c r="AL3" s="22"/>
      <c r="AM3" s="47"/>
      <c r="AN3" s="71" t="e">
        <f>INDEX(Images!$C$2:$C$8, MATCH(L3, Images!$A$2:$A$8, 0))</f>
        <v>#N/A</v>
      </c>
      <c r="AO3" s="71" t="e">
        <f>INDEX(Images!$H$2:$H$17, MATCH(J3, Images!$F$2:$F$17, 0))</f>
        <v>#N/A</v>
      </c>
      <c r="AP3" s="34" t="str">
        <f>"Number of Bowel Movements" &amp; " " &amp; "April" &amp; " " &amp; 'Year &amp; Tolerances'!D8</f>
        <v>Number of Bowel Movements April 2024</v>
      </c>
    </row>
    <row r="4" spans="2:43" ht="45" customHeight="1" x14ac:dyDescent="0.25">
      <c r="B4" s="158"/>
      <c r="C4" s="153" t="str">
        <f>Wertebereiche!J3</f>
        <v xml:space="preserve"> Type 1 </v>
      </c>
      <c r="D4" s="61"/>
      <c r="E4" s="101" t="str">
        <f>Wertebereiche!K3</f>
        <v>Separate hard lumps, like nuts, 
difficult to pass</v>
      </c>
      <c r="F4" s="82"/>
      <c r="G4" s="250">
        <f t="shared" ref="G4:G32" si="0">WEEKDAY(H4)</f>
        <v>3</v>
      </c>
      <c r="H4" s="49">
        <f>DATE('Year &amp; Tolerances'!F$1,4,Wertebereiche!L3)</f>
        <v>45384</v>
      </c>
      <c r="I4" s="50"/>
      <c r="J4" s="59"/>
      <c r="K4" s="143" t="str" cm="1">
        <f t="array" ref="K4">IFERROR(IF(ISBLANK(J4), "",INDEX(Images!$G:$G, AO4)), "")</f>
        <v/>
      </c>
      <c r="L4" s="119"/>
      <c r="M4" s="144" t="str" cm="1">
        <f t="array" ref="M4">IFERROR(INDEX(Images!$B:$B, AN4), "")</f>
        <v/>
      </c>
      <c r="N4" s="52"/>
      <c r="O4" s="69"/>
      <c r="P4" s="53"/>
      <c r="Q4" s="53"/>
      <c r="R4" s="53"/>
      <c r="S4" s="54"/>
      <c r="T4" s="54"/>
      <c r="U4" s="159" t="str" cm="1">
        <f t="array" ref="U4">IFERROR(IF(ISBLANK(T4), "", INDEX(Images!$D:$D, T4+1)), "")</f>
        <v/>
      </c>
      <c r="V4" s="51"/>
      <c r="W4" s="160" t="str" cm="1">
        <f t="array" ref="W4">IFERROR(IF(ISBLANK(V4), "", INDEX(Images!$D:$D, V4+1)), "")</f>
        <v/>
      </c>
      <c r="X4" s="67"/>
      <c r="Z4" s="333" t="str">
        <f>Wertebereiche!P6</f>
        <v>Click on a cell and select a value from the drop-down list.</v>
      </c>
      <c r="AA4" s="21">
        <v>2</v>
      </c>
      <c r="AB4" s="21" t="e">
        <f>INDEX(Wertebereiche!$T$2:$T$6, MATCH(S4, Wertebereiche!$H$2:$H$6, 0))</f>
        <v>#N/A</v>
      </c>
      <c r="AC4" s="21" t="str">
        <f t="shared" ref="AC4:AC32" si="1">IF(ISBLANK(I4),"",1)</f>
        <v/>
      </c>
      <c r="AD4" s="21"/>
      <c r="AE4" s="21" t="e">
        <f>INDEX(Wertebereiche!$U$2:$U$6, MATCH(P4, Wertebereiche!$D$2:$D$6, 0))</f>
        <v>#N/A</v>
      </c>
      <c r="AF4" s="21"/>
      <c r="AG4" s="21"/>
      <c r="AH4" s="21"/>
      <c r="AI4" s="21" t="str">
        <f>Wertebereiche!P18</f>
        <v>Type 3  or Type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6"/>
      <c r="C5" s="154" t="str">
        <f>Wertebereiche!J4</f>
        <v xml:space="preserve">Type 2 </v>
      </c>
      <c r="D5" s="29"/>
      <c r="E5" s="102" t="str">
        <f>Wertebereiche!K4</f>
        <v>Sausage like, lumpy, 
difficult to pass</v>
      </c>
      <c r="G5" s="212">
        <f t="shared" si="0"/>
        <v>4</v>
      </c>
      <c r="H5" s="41">
        <f>DATE('Year &amp; Tolerances'!F$1,4,Wertebereiche!L4)</f>
        <v>45385</v>
      </c>
      <c r="I5" s="42"/>
      <c r="J5" s="43"/>
      <c r="K5" s="145" t="str" cm="1">
        <f t="array" ref="K5">IFERROR(IF(ISBLANK(J5), "",INDEX(Images!$G:$G, AO5)), "")</f>
        <v/>
      </c>
      <c r="L5" s="118"/>
      <c r="M5" s="147" t="str" cm="1">
        <f t="array" ref="M5">IFERROR(INDEX(Images!$B:$B, AN5), "")</f>
        <v/>
      </c>
      <c r="N5" s="46"/>
      <c r="O5" s="68"/>
      <c r="P5" s="44"/>
      <c r="Q5" s="44"/>
      <c r="R5" s="44"/>
      <c r="S5" s="45"/>
      <c r="T5" s="56"/>
      <c r="U5" s="149" t="str" cm="1">
        <f t="array" ref="U5">IFERROR(IF(ISBLANK(T5), "", INDEX(Images!$D:$D, T5+1)), "")</f>
        <v/>
      </c>
      <c r="V5" s="57"/>
      <c r="W5" s="150" t="str" cm="1">
        <f t="array" ref="W5">IFERROR(IF(ISBLANK(V5), "", INDEX(Images!$D:$D, V5+1)), "")</f>
        <v/>
      </c>
      <c r="X5" s="70"/>
      <c r="Z5" s="333"/>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Type 5 - Type 7 or mushy</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6"/>
      <c r="C6" s="154" t="str">
        <f>Wertebereiche!J5</f>
        <v xml:space="preserve">Type 3 </v>
      </c>
      <c r="D6" s="29"/>
      <c r="E6" s="102" t="str">
        <f>Wertebereiche!K5</f>
        <v>Sausage like, cracks in the surface</v>
      </c>
      <c r="G6" s="250">
        <f t="shared" si="0"/>
        <v>5</v>
      </c>
      <c r="H6" s="49">
        <f>DATE('Year &amp; Tolerances'!F$1,4,Wertebereiche!L5)</f>
        <v>45386</v>
      </c>
      <c r="I6" s="50"/>
      <c r="J6" s="59"/>
      <c r="K6" s="143" t="str" cm="1">
        <f t="array" ref="K6">IFERROR(IF(ISBLANK(J6), "",INDEX(Images!$G:$G, AO6)), "")</f>
        <v/>
      </c>
      <c r="L6" s="120"/>
      <c r="M6" s="144" t="str" cm="1">
        <f t="array" ref="M6">IFERROR(INDEX(Images!$B:$B, AN6), "")</f>
        <v/>
      </c>
      <c r="N6" s="52"/>
      <c r="O6" s="69"/>
      <c r="P6" s="53"/>
      <c r="Q6" s="53"/>
      <c r="R6" s="53"/>
      <c r="S6" s="54"/>
      <c r="T6" s="54"/>
      <c r="U6" s="159" t="str" cm="1">
        <f t="array" ref="U6">IFERROR(IF(ISBLANK(T6), "", INDEX(Images!$D:$D, T6+1)), "")</f>
        <v/>
      </c>
      <c r="V6" s="51"/>
      <c r="W6" s="160"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Slippery, soft, sticky</v>
      </c>
      <c r="AJ6" s="21"/>
      <c r="AK6" s="21">
        <f>SUM(COUNTIF(J$3:J$33, Wertebereiche!I11))</f>
        <v>0</v>
      </c>
      <c r="AL6" s="21"/>
      <c r="AM6" s="48"/>
      <c r="AN6" s="71" t="e">
        <f>INDEX(Images!$C$2:$C$8, MATCH(L6, Images!$A$2:$A$8, 0))</f>
        <v>#N/A</v>
      </c>
      <c r="AO6" s="71" t="e">
        <f>INDEX(Images!$H$2:$H$17, MATCH(J6, Images!$F$2:$F$17, 0))</f>
        <v>#N/A</v>
      </c>
    </row>
    <row r="7" spans="2:43" ht="45" customHeight="1" x14ac:dyDescent="0.25">
      <c r="B7" s="156"/>
      <c r="C7" s="154" t="str">
        <f>Wertebereiche!J6</f>
        <v xml:space="preserve">Type 4  </v>
      </c>
      <c r="D7" s="29"/>
      <c r="E7" s="102" t="str">
        <f>Wertebereiche!K6</f>
        <v>Smooth &amp; soft sausage or snake</v>
      </c>
      <c r="G7" s="212">
        <f t="shared" si="0"/>
        <v>6</v>
      </c>
      <c r="H7" s="41">
        <f>DATE('Year &amp; Tolerances'!F$1,4,Wertebereiche!L6)</f>
        <v>45387</v>
      </c>
      <c r="I7" s="42"/>
      <c r="J7" s="43"/>
      <c r="K7" s="145" t="str" cm="1">
        <f t="array" ref="K7">IFERROR(IF(ISBLANK(J7), "",INDEX(Images!$G:$G, AO7)), "")</f>
        <v/>
      </c>
      <c r="L7" s="118"/>
      <c r="M7" s="147" t="str" cm="1">
        <f t="array" ref="M7">IFERROR(INDEX(Images!$B:$B, AN7), "")</f>
        <v/>
      </c>
      <c r="N7" s="46"/>
      <c r="O7" s="68"/>
      <c r="P7" s="44"/>
      <c r="Q7" s="44"/>
      <c r="R7" s="44"/>
      <c r="S7" s="45"/>
      <c r="T7" s="45"/>
      <c r="U7" s="149" t="str" cm="1">
        <f t="array" ref="U7">IFERROR(IF(ISBLANK(T7), "", INDEX(Images!$D:$D, T7+1)), "")</f>
        <v/>
      </c>
      <c r="V7" s="57"/>
      <c r="W7" s="150" t="str" cm="1">
        <f t="array" ref="W7">IFERROR(IF(ISBLANK(V7), "", INDEX(Images!$D:$D, V7+1)), "")</f>
        <v/>
      </c>
      <c r="X7" s="70"/>
      <c r="Z7" s="333" t="str">
        <f>Wertebereiche!P9</f>
        <v>Double-click on a cell to view its full contents.</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Slimy</v>
      </c>
      <c r="AJ7" s="21"/>
      <c r="AK7" s="21">
        <f>SUM(COUNTIF(J$3:J$33, Wertebereiche!I12))</f>
        <v>0</v>
      </c>
      <c r="AL7" s="21"/>
      <c r="AM7" s="48"/>
      <c r="AN7" s="71" t="e">
        <f>INDEX(Images!$C$2:$C$8, MATCH(L7, Images!$A$2:$A$8, 0))</f>
        <v>#N/A</v>
      </c>
      <c r="AO7" s="71" t="e">
        <f>INDEX(Images!$H$2:$H$17, MATCH(J7, Images!$F$2:$F$17, 0))</f>
        <v>#N/A</v>
      </c>
    </row>
    <row r="8" spans="2:43" ht="45" customHeight="1" x14ac:dyDescent="0.25">
      <c r="B8" s="156"/>
      <c r="C8" s="154" t="str">
        <f>Wertebereiche!J7</f>
        <v xml:space="preserve">Type 5  </v>
      </c>
      <c r="D8" s="29"/>
      <c r="E8" s="102" t="str">
        <f>Wertebereiche!K7</f>
        <v>Soft blos, clear-cut edges, 
easy to pass</v>
      </c>
      <c r="G8" s="250">
        <f t="shared" si="0"/>
        <v>7</v>
      </c>
      <c r="H8" s="49">
        <f>DATE('Year &amp; Tolerances'!F$1,4,Wertebereiche!L7)</f>
        <v>45388</v>
      </c>
      <c r="I8" s="50"/>
      <c r="J8" s="59"/>
      <c r="K8" s="143" t="str" cm="1">
        <f t="array" ref="K8">IFERROR(IF(ISBLANK(J8), "",INDEX(Images!$G:$G, AO8)), "")</f>
        <v/>
      </c>
      <c r="L8" s="120"/>
      <c r="M8" s="144" t="str" cm="1">
        <f t="array" ref="M8">IFERROR(INDEX(Images!$B:$B, AN8), "")</f>
        <v/>
      </c>
      <c r="N8" s="52"/>
      <c r="O8" s="69"/>
      <c r="P8" s="53"/>
      <c r="Q8" s="53"/>
      <c r="R8" s="53"/>
      <c r="S8" s="54"/>
      <c r="T8" s="54"/>
      <c r="U8" s="159" t="str" cm="1">
        <f t="array" ref="U8">IFERROR(IF(ISBLANK(T8), "", INDEX(Images!$D:$D, T8+1)), "")</f>
        <v/>
      </c>
      <c r="V8" s="51"/>
      <c r="W8" s="160" t="str" cm="1">
        <f t="array" ref="W8">IFERROR(IF(ISBLANK(V8), "", INDEX(Images!$D:$D, V8+1)), "")</f>
        <v/>
      </c>
      <c r="X8" s="67"/>
      <c r="Z8" s="333"/>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Greasy</v>
      </c>
      <c r="AJ8" s="21"/>
      <c r="AK8" s="21">
        <f>SUM(COUNTIF(J$3:J$33, Wertebereiche!I13))</f>
        <v>0</v>
      </c>
      <c r="AL8" s="21"/>
      <c r="AM8" s="48"/>
      <c r="AN8" s="71" t="e">
        <f>INDEX(Images!$C$2:$C$8, MATCH(L8, Images!$A$2:$A$8, 0))</f>
        <v>#N/A</v>
      </c>
      <c r="AO8" s="71" t="e">
        <f>INDEX(Images!$H$2:$H$17, MATCH(J8, Images!$F$2:$F$17, 0))</f>
        <v>#N/A</v>
      </c>
    </row>
    <row r="9" spans="2:43" ht="45" customHeight="1" x14ac:dyDescent="0.25">
      <c r="B9" s="156"/>
      <c r="C9" s="154" t="str">
        <f>Wertebereiche!J8</f>
        <v xml:space="preserve">Type 6  </v>
      </c>
      <c r="D9" s="29"/>
      <c r="E9" s="102" t="str">
        <f>Wertebereiche!K8</f>
        <v>Mushy consistency, ragged edges</v>
      </c>
      <c r="G9" s="212">
        <f t="shared" si="0"/>
        <v>1</v>
      </c>
      <c r="H9" s="41">
        <f>DATE('Year &amp; Tolerances'!F$1,4,Wertebereiche!L8)</f>
        <v>45389</v>
      </c>
      <c r="I9" s="42"/>
      <c r="J9" s="43"/>
      <c r="K9" s="145" t="str" cm="1">
        <f t="array" ref="K9">IFERROR(IF(ISBLANK(J9), "",INDEX(Images!$G:$G, AO9)), "")</f>
        <v/>
      </c>
      <c r="L9" s="118"/>
      <c r="M9" s="147" t="str" cm="1">
        <f t="array" ref="M9">IFERROR(INDEX(Images!$B:$B, AN9), "")</f>
        <v/>
      </c>
      <c r="N9" s="46"/>
      <c r="O9" s="68"/>
      <c r="P9" s="44"/>
      <c r="Q9" s="44"/>
      <c r="R9" s="44"/>
      <c r="S9" s="45"/>
      <c r="T9" s="45"/>
      <c r="U9" s="149" t="str" cm="1">
        <f t="array" ref="U9">IFERROR(IF(ISBLANK(T9), "", INDEX(Images!$D:$D, T9+1)), "")</f>
        <v/>
      </c>
      <c r="V9" s="57"/>
      <c r="W9" s="150"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Pen-shaped</v>
      </c>
      <c r="AJ9" s="21"/>
      <c r="AK9" s="21">
        <f>SUM(COUNTIF(J$3:J$33, Wertebereiche!I14))</f>
        <v>0</v>
      </c>
      <c r="AL9" s="21"/>
      <c r="AM9" s="48"/>
      <c r="AN9" s="71" t="e">
        <f>INDEX(Images!$C$2:$C$8, MATCH(L9, Images!$A$2:$A$8, 0))</f>
        <v>#N/A</v>
      </c>
      <c r="AO9" s="71" t="e">
        <f>INDEX(Images!$H$2:$H$17, MATCH(J9, Images!$F$2:$F$17, 0))</f>
        <v>#N/A</v>
      </c>
    </row>
    <row r="10" spans="2:43" ht="45" customHeight="1" x14ac:dyDescent="0.25">
      <c r="B10" s="157"/>
      <c r="C10" s="155" t="str">
        <f>Wertebereiche!J9</f>
        <v xml:space="preserve">Type 7  </v>
      </c>
      <c r="D10" s="85"/>
      <c r="E10" s="103" t="str">
        <f>Wertebereiche!K9</f>
        <v>Liquid consistency</v>
      </c>
      <c r="F10" s="83"/>
      <c r="G10" s="250">
        <f t="shared" si="0"/>
        <v>2</v>
      </c>
      <c r="H10" s="49">
        <f>DATE('Year &amp; Tolerances'!F$1,4,Wertebereiche!L9)</f>
        <v>45390</v>
      </c>
      <c r="I10" s="50"/>
      <c r="J10" s="59"/>
      <c r="K10" s="143" t="str" cm="1">
        <f t="array" ref="K10">IFERROR(IF(ISBLANK(J10), "",INDEX(Images!$G:$G, AO10)), "")</f>
        <v/>
      </c>
      <c r="L10" s="120"/>
      <c r="M10" s="144" t="str" cm="1">
        <f t="array" ref="M10">IFERROR(INDEX(Images!$B:$B, AN10), "")</f>
        <v/>
      </c>
      <c r="N10" s="52"/>
      <c r="O10" s="69"/>
      <c r="P10" s="53"/>
      <c r="Q10" s="53"/>
      <c r="R10" s="53"/>
      <c r="S10" s="54"/>
      <c r="T10" s="54"/>
      <c r="U10" s="159" t="str" cm="1">
        <f t="array" ref="U10">IFERROR(IF(ISBLANK(T10), "", INDEX(Images!$D:$D, T10+1)), "")</f>
        <v/>
      </c>
      <c r="V10" s="51"/>
      <c r="W10" s="160" t="str" cm="1">
        <f t="array" ref="W10">IFERROR(IF(ISBLANK(V10), "", INDEX(Images!$D:$D, V10+1)), "")</f>
        <v/>
      </c>
      <c r="X10" s="67"/>
      <c r="Z10" s="333" t="str">
        <f>Wertebereiche!P10</f>
        <v>To export or print, go to "File" and then select "Print".</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Bloody</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3"/>
      <c r="E11" s="83"/>
      <c r="F11" s="82"/>
      <c r="G11" s="212">
        <f t="shared" si="0"/>
        <v>3</v>
      </c>
      <c r="H11" s="41">
        <f>DATE('Year &amp; Tolerances'!F$1,4,Wertebereiche!L10)</f>
        <v>45391</v>
      </c>
      <c r="I11" s="42"/>
      <c r="J11" s="43"/>
      <c r="K11" s="145" t="str" cm="1">
        <f t="array" ref="K11">IFERROR(IF(ISBLANK(J11), "",INDEX(Images!$G:$G, AO11)), "")</f>
        <v/>
      </c>
      <c r="L11" s="118"/>
      <c r="M11" s="147" t="str" cm="1">
        <f t="array" ref="M11">IFERROR(INDEX(Images!$B:$B, AN11), "")</f>
        <v/>
      </c>
      <c r="N11" s="46"/>
      <c r="O11" s="68"/>
      <c r="P11" s="44"/>
      <c r="Q11" s="44"/>
      <c r="R11" s="44"/>
      <c r="S11" s="45"/>
      <c r="T11" s="45"/>
      <c r="U11" s="149" t="str" cm="1">
        <f t="array" ref="U11">IFERROR(IF(ISBLANK(T11), "", INDEX(Images!$D:$D, T11+1)), "")</f>
        <v/>
      </c>
      <c r="V11" s="57"/>
      <c r="W11" s="150" t="str" cm="1">
        <f t="array" ref="W11">IFERROR(IF(ISBLANK(V11), "", INDEX(Images!$D:$D, V11+1)), "")</f>
        <v/>
      </c>
      <c r="X11" s="70"/>
      <c r="Z11" s="333"/>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Other</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34" t="str">
        <f>Wertebereiche!P5</f>
        <v xml:space="preserve">
Type 1 and 2 = Constipation
Type 3 and 4 = Ideal stool (easy to pass)
Type 5 to 7 = Diarrhea 
</v>
      </c>
      <c r="C12" s="334"/>
      <c r="D12" s="334"/>
      <c r="E12" s="334"/>
      <c r="F12" s="82"/>
      <c r="G12" s="250">
        <f t="shared" si="0"/>
        <v>4</v>
      </c>
      <c r="H12" s="49">
        <f>DATE('Year &amp; Tolerances'!F$1,4,Wertebereiche!L11)</f>
        <v>45392</v>
      </c>
      <c r="I12" s="50"/>
      <c r="J12" s="59"/>
      <c r="K12" s="143" t="str" cm="1">
        <f t="array" ref="K12">IFERROR(IF(ISBLANK(J12), "",INDEX(Images!$G:$G, AO12)), "")</f>
        <v/>
      </c>
      <c r="L12" s="120"/>
      <c r="M12" s="144" t="str" cm="1">
        <f t="array" ref="M12">IFERROR(INDEX(Images!$B:$B, AN12), "")</f>
        <v/>
      </c>
      <c r="N12" s="52"/>
      <c r="O12" s="69"/>
      <c r="P12" s="53"/>
      <c r="Q12" s="53"/>
      <c r="R12" s="53"/>
      <c r="S12" s="54"/>
      <c r="T12" s="54"/>
      <c r="U12" s="159" t="str" cm="1">
        <f t="array" ref="U12">IFERROR(IF(ISBLANK(T12), "", INDEX(Images!$D:$D, T12+1)), "")</f>
        <v/>
      </c>
      <c r="V12" s="51"/>
      <c r="W12" s="160"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34"/>
      <c r="C13" s="334"/>
      <c r="D13" s="334"/>
      <c r="E13" s="334"/>
      <c r="F13" s="82"/>
      <c r="G13" s="212">
        <f t="shared" si="0"/>
        <v>5</v>
      </c>
      <c r="H13" s="41">
        <f>DATE('Year &amp; Tolerances'!F$1,4,Wertebereiche!L12)</f>
        <v>45393</v>
      </c>
      <c r="I13" s="42"/>
      <c r="J13" s="43"/>
      <c r="K13" s="145" t="str" cm="1">
        <f t="array" ref="K13">IFERROR(IF(ISBLANK(J13), "",INDEX(Images!$G:$G, AO13)), "")</f>
        <v/>
      </c>
      <c r="L13" s="118"/>
      <c r="M13" s="147" t="str" cm="1">
        <f t="array" ref="M13">IFERROR(INDEX(Images!$B:$B, AN13), "")</f>
        <v/>
      </c>
      <c r="N13" s="46"/>
      <c r="O13" s="68"/>
      <c r="P13" s="44"/>
      <c r="Q13" s="44"/>
      <c r="R13" s="44"/>
      <c r="S13" s="45"/>
      <c r="T13" s="45"/>
      <c r="U13" s="149" t="str" cm="1">
        <f t="array" ref="U13">IFERROR(IF(ISBLANK(T13), "", INDEX(Images!$D:$D, T13+1)), "")</f>
        <v/>
      </c>
      <c r="V13" s="57"/>
      <c r="W13" s="150"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50">
        <f t="shared" si="0"/>
        <v>6</v>
      </c>
      <c r="H14" s="49">
        <f>DATE('Year &amp; Tolerances'!F$1,4,Wertebereiche!L13)</f>
        <v>45394</v>
      </c>
      <c r="I14" s="50"/>
      <c r="J14" s="59"/>
      <c r="K14" s="143" t="str" cm="1">
        <f t="array" ref="K14">IFERROR(IF(ISBLANK(J14), "",INDEX(Images!$G:$G, AO14)), "")</f>
        <v/>
      </c>
      <c r="L14" s="120"/>
      <c r="M14" s="144" t="str" cm="1">
        <f t="array" ref="M14">IFERROR(INDEX(Images!$B:$B, AN14), "")</f>
        <v/>
      </c>
      <c r="N14" s="52"/>
      <c r="O14" s="69"/>
      <c r="P14" s="53"/>
      <c r="Q14" s="53"/>
      <c r="R14" s="53"/>
      <c r="S14" s="54"/>
      <c r="T14" s="54"/>
      <c r="U14" s="159" t="str" cm="1">
        <f t="array" ref="U14">IFERROR(IF(ISBLANK(T14), "", INDEX(Images!$D:$D, T14+1)), "")</f>
        <v/>
      </c>
      <c r="V14" s="51"/>
      <c r="W14" s="160"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12">
        <f t="shared" si="0"/>
        <v>7</v>
      </c>
      <c r="H15" s="41">
        <f>DATE('Year &amp; Tolerances'!F$1,4,Wertebereiche!L14)</f>
        <v>45395</v>
      </c>
      <c r="I15" s="42"/>
      <c r="J15" s="43"/>
      <c r="K15" s="145" t="str" cm="1">
        <f t="array" ref="K15">IFERROR(IF(ISBLANK(J15), "",INDEX(Images!$G:$G, AO15)), "")</f>
        <v/>
      </c>
      <c r="L15" s="118"/>
      <c r="M15" s="147" t="str" cm="1">
        <f t="array" ref="M15">IFERROR(INDEX(Images!$B:$B, AN15), "")</f>
        <v/>
      </c>
      <c r="N15" s="46"/>
      <c r="O15" s="68"/>
      <c r="P15" s="44"/>
      <c r="Q15" s="44"/>
      <c r="R15" s="44"/>
      <c r="S15" s="45"/>
      <c r="T15" s="45"/>
      <c r="U15" s="149" t="str" cm="1">
        <f t="array" ref="U15">IFERROR(IF(ISBLANK(T15), "", INDEX(Images!$D:$D, T15+1)), "")</f>
        <v/>
      </c>
      <c r="V15" s="57"/>
      <c r="W15" s="150"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50">
        <f t="shared" si="0"/>
        <v>1</v>
      </c>
      <c r="H16" s="49">
        <f>DATE('Year &amp; Tolerances'!F$1,4,Wertebereiche!L15)</f>
        <v>45396</v>
      </c>
      <c r="I16" s="50"/>
      <c r="J16" s="59"/>
      <c r="K16" s="143" t="str" cm="1">
        <f t="array" ref="K16">IFERROR(IF(ISBLANK(J16), "",INDEX(Images!$G:$G, AO16)), "")</f>
        <v/>
      </c>
      <c r="L16" s="120"/>
      <c r="M16" s="144" t="str" cm="1">
        <f t="array" ref="M16">IFERROR(INDEX(Images!$B:$B, AN16), "")</f>
        <v/>
      </c>
      <c r="N16" s="52"/>
      <c r="O16" s="69"/>
      <c r="P16" s="53"/>
      <c r="Q16" s="53"/>
      <c r="R16" s="53"/>
      <c r="S16" s="54"/>
      <c r="T16" s="54"/>
      <c r="U16" s="159" t="str" cm="1">
        <f t="array" ref="U16">IFERROR(IF(ISBLANK(T16), "", INDEX(Images!$D:$D, T16+1)), "")</f>
        <v/>
      </c>
      <c r="V16" s="51"/>
      <c r="W16" s="160"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12">
        <f t="shared" si="0"/>
        <v>2</v>
      </c>
      <c r="H17" s="41">
        <f>DATE('Year &amp; Tolerances'!F$1,4,Wertebereiche!L16)</f>
        <v>45397</v>
      </c>
      <c r="I17" s="42"/>
      <c r="J17" s="43"/>
      <c r="K17" s="145" t="str" cm="1">
        <f t="array" ref="K17">IFERROR(IF(ISBLANK(J17), "",INDEX(Images!$G:$G, AO17)), "")</f>
        <v/>
      </c>
      <c r="L17" s="118"/>
      <c r="M17" s="147" t="str" cm="1">
        <f t="array" ref="M17">IFERROR(INDEX(Images!$B:$B, AN17), "")</f>
        <v/>
      </c>
      <c r="N17" s="46"/>
      <c r="O17" s="68"/>
      <c r="P17" s="44"/>
      <c r="Q17" s="44"/>
      <c r="R17" s="44"/>
      <c r="S17" s="45"/>
      <c r="T17" s="45"/>
      <c r="U17" s="149" t="str" cm="1">
        <f t="array" ref="U17">IFERROR(IF(ISBLANK(T17), "", INDEX(Images!$D:$D, T17+1)), "")</f>
        <v/>
      </c>
      <c r="V17" s="57"/>
      <c r="W17" s="150"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50">
        <f t="shared" si="0"/>
        <v>3</v>
      </c>
      <c r="H18" s="49">
        <f>DATE('Year &amp; Tolerances'!F$1,4,Wertebereiche!L17)</f>
        <v>45398</v>
      </c>
      <c r="I18" s="50"/>
      <c r="J18" s="59"/>
      <c r="K18" s="143" t="str" cm="1">
        <f t="array" ref="K18">IFERROR(IF(ISBLANK(J18), "",INDEX(Images!$G:$G, AO18)), "")</f>
        <v/>
      </c>
      <c r="L18" s="120"/>
      <c r="M18" s="144" t="str" cm="1">
        <f t="array" ref="M18">IFERROR(INDEX(Images!$B:$B, AN18), "")</f>
        <v/>
      </c>
      <c r="N18" s="52"/>
      <c r="O18" s="69"/>
      <c r="P18" s="53"/>
      <c r="Q18" s="53"/>
      <c r="R18" s="53"/>
      <c r="S18" s="54"/>
      <c r="T18" s="54"/>
      <c r="U18" s="159" t="str" cm="1">
        <f t="array" ref="U18">IFERROR(IF(ISBLANK(T18), "", INDEX(Images!$D:$D, T18+1)), "")</f>
        <v/>
      </c>
      <c r="V18" s="51"/>
      <c r="W18" s="160"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12">
        <f t="shared" si="0"/>
        <v>4</v>
      </c>
      <c r="H19" s="41">
        <f>DATE('Year &amp; Tolerances'!F$1,4,Wertebereiche!L18)</f>
        <v>45399</v>
      </c>
      <c r="I19" s="42"/>
      <c r="J19" s="43"/>
      <c r="K19" s="145" t="str" cm="1">
        <f t="array" ref="K19">IFERROR(IF(ISBLANK(J19), "",INDEX(Images!$G:$G, AO19)), "")</f>
        <v/>
      </c>
      <c r="L19" s="118"/>
      <c r="M19" s="147" t="str" cm="1">
        <f t="array" ref="M19">IFERROR(INDEX(Images!$B:$B, AN19), "")</f>
        <v/>
      </c>
      <c r="N19" s="46"/>
      <c r="O19" s="68"/>
      <c r="P19" s="44"/>
      <c r="Q19" s="44"/>
      <c r="R19" s="44"/>
      <c r="S19" s="45"/>
      <c r="T19" s="45"/>
      <c r="U19" s="149" t="str" cm="1">
        <f t="array" ref="U19">IFERROR(IF(ISBLANK(T19), "", INDEX(Images!$D:$D, T19+1)), "")</f>
        <v/>
      </c>
      <c r="V19" s="57"/>
      <c r="W19" s="150"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32"/>
      <c r="D20" s="332"/>
      <c r="E20" s="332"/>
      <c r="F20" s="84"/>
      <c r="G20" s="250">
        <f t="shared" si="0"/>
        <v>5</v>
      </c>
      <c r="H20" s="49">
        <f>DATE('Year &amp; Tolerances'!F$1,4,Wertebereiche!L19)</f>
        <v>45400</v>
      </c>
      <c r="I20" s="50"/>
      <c r="J20" s="59"/>
      <c r="K20" s="143" t="str" cm="1">
        <f t="array" ref="K20">IFERROR(IF(ISBLANK(J20), "",INDEX(Images!$G:$G, AO20)), "")</f>
        <v/>
      </c>
      <c r="L20" s="120"/>
      <c r="M20" s="144" t="str" cm="1">
        <f t="array" ref="M20">IFERROR(INDEX(Images!$B:$B, AN20), "")</f>
        <v/>
      </c>
      <c r="N20" s="52"/>
      <c r="O20" s="69"/>
      <c r="P20" s="53"/>
      <c r="Q20" s="53"/>
      <c r="R20" s="53"/>
      <c r="S20" s="54"/>
      <c r="T20" s="54"/>
      <c r="U20" s="159" t="str" cm="1">
        <f t="array" ref="U20">IFERROR(IF(ISBLANK(T20), "", INDEX(Images!$D:$D, T20+1)), "")</f>
        <v/>
      </c>
      <c r="V20" s="51"/>
      <c r="W20" s="160"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12">
        <f t="shared" si="0"/>
        <v>6</v>
      </c>
      <c r="H21" s="41">
        <f>DATE('Year &amp; Tolerances'!F$1,4,Wertebereiche!L20)</f>
        <v>45401</v>
      </c>
      <c r="I21" s="42"/>
      <c r="J21" s="43"/>
      <c r="K21" s="145" t="str" cm="1">
        <f t="array" ref="K21">IFERROR(IF(ISBLANK(J21), "",INDEX(Images!$G:$G, AO21)), "")</f>
        <v/>
      </c>
      <c r="L21" s="118"/>
      <c r="M21" s="147" t="str" cm="1">
        <f t="array" ref="M21">IFERROR(INDEX(Images!$B:$B, AN21), "")</f>
        <v/>
      </c>
      <c r="N21" s="46"/>
      <c r="O21" s="68"/>
      <c r="P21" s="44"/>
      <c r="Q21" s="44"/>
      <c r="R21" s="44"/>
      <c r="S21" s="45"/>
      <c r="T21" s="45"/>
      <c r="U21" s="149" t="str" cm="1">
        <f t="array" ref="U21">IFERROR(IF(ISBLANK(T21), "", INDEX(Images!$D:$D, T21+1)), "")</f>
        <v/>
      </c>
      <c r="V21" s="57"/>
      <c r="W21" s="150"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50">
        <f t="shared" si="0"/>
        <v>7</v>
      </c>
      <c r="H22" s="49">
        <f>DATE('Year &amp; Tolerances'!F$1,4,Wertebereiche!L21)</f>
        <v>45402</v>
      </c>
      <c r="I22" s="50"/>
      <c r="J22" s="59"/>
      <c r="K22" s="143" t="str" cm="1">
        <f t="array" ref="K22">IFERROR(IF(ISBLANK(J22), "",INDEX(Images!$G:$G, AO22)), "")</f>
        <v/>
      </c>
      <c r="L22" s="120"/>
      <c r="M22" s="144" t="str" cm="1">
        <f t="array" ref="M22">IFERROR(INDEX(Images!$B:$B, AN22), "")</f>
        <v/>
      </c>
      <c r="N22" s="52"/>
      <c r="O22" s="69"/>
      <c r="P22" s="53"/>
      <c r="Q22" s="53"/>
      <c r="R22" s="53"/>
      <c r="S22" s="54"/>
      <c r="T22" s="54"/>
      <c r="U22" s="159" t="str" cm="1">
        <f t="array" ref="U22">IFERROR(IF(ISBLANK(T22), "", INDEX(Images!$D:$D, T22+1)), "")</f>
        <v/>
      </c>
      <c r="V22" s="51"/>
      <c r="W22" s="160"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12">
        <f t="shared" si="0"/>
        <v>1</v>
      </c>
      <c r="H23" s="41">
        <f>DATE('Year &amp; Tolerances'!F$1,4,Wertebereiche!L22)</f>
        <v>45403</v>
      </c>
      <c r="I23" s="42"/>
      <c r="J23" s="43"/>
      <c r="K23" s="145" t="str" cm="1">
        <f t="array" ref="K23">IFERROR(IF(ISBLANK(J23), "",INDEX(Images!$G:$G, AO23)), "")</f>
        <v/>
      </c>
      <c r="L23" s="118"/>
      <c r="M23" s="147" t="str" cm="1">
        <f t="array" ref="M23">IFERROR(INDEX(Images!$B:$B, AN23), "")</f>
        <v/>
      </c>
      <c r="N23" s="46"/>
      <c r="O23" s="68"/>
      <c r="P23" s="44"/>
      <c r="Q23" s="44"/>
      <c r="R23" s="44"/>
      <c r="S23" s="45"/>
      <c r="T23" s="45"/>
      <c r="U23" s="149" t="str" cm="1">
        <f t="array" ref="U23">IFERROR(IF(ISBLANK(T23), "", INDEX(Images!$D:$D, T23+1)), "")</f>
        <v/>
      </c>
      <c r="V23" s="57"/>
      <c r="W23" s="150"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50">
        <f t="shared" si="0"/>
        <v>2</v>
      </c>
      <c r="H24" s="49">
        <f>DATE('Year &amp; Tolerances'!F$1,4,Wertebereiche!L23)</f>
        <v>45404</v>
      </c>
      <c r="I24" s="50"/>
      <c r="J24" s="59"/>
      <c r="K24" s="143" t="str" cm="1">
        <f t="array" ref="K24">IFERROR(IF(ISBLANK(J24), "",INDEX(Images!$G:$G, AO24)), "")</f>
        <v/>
      </c>
      <c r="L24" s="120"/>
      <c r="M24" s="144" t="str" cm="1">
        <f t="array" ref="M24">IFERROR(INDEX(Images!$B:$B, AN24), "")</f>
        <v/>
      </c>
      <c r="N24" s="52"/>
      <c r="O24" s="69"/>
      <c r="P24" s="53"/>
      <c r="Q24" s="53"/>
      <c r="R24" s="53"/>
      <c r="S24" s="54"/>
      <c r="T24" s="54"/>
      <c r="U24" s="159" t="str" cm="1">
        <f t="array" ref="U24">IFERROR(IF(ISBLANK(T24), "", INDEX(Images!$D:$D, T24+1)), "")</f>
        <v/>
      </c>
      <c r="V24" s="51"/>
      <c r="W24" s="160"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12">
        <f t="shared" si="0"/>
        <v>3</v>
      </c>
      <c r="H25" s="41">
        <f>DATE('Year &amp; Tolerances'!F$1,4,Wertebereiche!L24)</f>
        <v>45405</v>
      </c>
      <c r="I25" s="42"/>
      <c r="J25" s="43"/>
      <c r="K25" s="145" t="str" cm="1">
        <f t="array" ref="K25">IFERROR(IF(ISBLANK(J25), "",INDEX(Images!$G:$G, AO25)), "")</f>
        <v/>
      </c>
      <c r="L25" s="118"/>
      <c r="M25" s="147" t="str" cm="1">
        <f t="array" ref="M25">IFERROR(INDEX(Images!$B:$B, AN25), "")</f>
        <v/>
      </c>
      <c r="N25" s="46"/>
      <c r="O25" s="68"/>
      <c r="P25" s="44"/>
      <c r="Q25" s="44"/>
      <c r="R25" s="44"/>
      <c r="S25" s="45"/>
      <c r="T25" s="45"/>
      <c r="U25" s="149" t="str" cm="1">
        <f t="array" ref="U25">IFERROR(IF(ISBLANK(T25), "", INDEX(Images!$D:$D, T25+1)), "")</f>
        <v/>
      </c>
      <c r="V25" s="57"/>
      <c r="W25" s="150"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50">
        <f t="shared" si="0"/>
        <v>4</v>
      </c>
      <c r="H26" s="49">
        <f>DATE('Year &amp; Tolerances'!F$1,4,Wertebereiche!L25)</f>
        <v>45406</v>
      </c>
      <c r="I26" s="50"/>
      <c r="J26" s="59"/>
      <c r="K26" s="143" t="str" cm="1">
        <f t="array" ref="K26">IFERROR(IF(ISBLANK(J26), "",INDEX(Images!$G:$G, AO26)), "")</f>
        <v/>
      </c>
      <c r="L26" s="120"/>
      <c r="M26" s="144" t="str" cm="1">
        <f t="array" ref="M26">IFERROR(INDEX(Images!$B:$B, AN26), "")</f>
        <v/>
      </c>
      <c r="N26" s="52"/>
      <c r="O26" s="69"/>
      <c r="P26" s="53"/>
      <c r="Q26" s="53"/>
      <c r="R26" s="53"/>
      <c r="S26" s="54"/>
      <c r="T26" s="54"/>
      <c r="U26" s="159" t="str" cm="1">
        <f t="array" ref="U26">IFERROR(IF(ISBLANK(T26), "", INDEX(Images!$D:$D, T26+1)), "")</f>
        <v/>
      </c>
      <c r="V26" s="51"/>
      <c r="W26" s="160"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12">
        <f t="shared" si="0"/>
        <v>5</v>
      </c>
      <c r="H27" s="41">
        <f>DATE('Year &amp; Tolerances'!F$1,4,Wertebereiche!L26)</f>
        <v>45407</v>
      </c>
      <c r="I27" s="42"/>
      <c r="J27" s="43"/>
      <c r="K27" s="145" t="str" cm="1">
        <f t="array" ref="K27">IFERROR(IF(ISBLANK(J27), "",INDEX(Images!$G:$G, AO27)), "")</f>
        <v/>
      </c>
      <c r="L27" s="118"/>
      <c r="M27" s="147" t="str" cm="1">
        <f t="array" ref="M27">IFERROR(INDEX(Images!$B:$B, AN27), "")</f>
        <v/>
      </c>
      <c r="N27" s="46"/>
      <c r="O27" s="68"/>
      <c r="P27" s="44"/>
      <c r="Q27" s="44"/>
      <c r="R27" s="44"/>
      <c r="S27" s="45"/>
      <c r="T27" s="45"/>
      <c r="U27" s="149" t="str" cm="1">
        <f t="array" ref="U27">IFERROR(IF(ISBLANK(T27), "", INDEX(Images!$D:$D, T27+1)), "")</f>
        <v/>
      </c>
      <c r="V27" s="57"/>
      <c r="W27" s="150"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50">
        <f t="shared" si="0"/>
        <v>6</v>
      </c>
      <c r="H28" s="49">
        <f>DATE('Year &amp; Tolerances'!F$1,4,Wertebereiche!L27)</f>
        <v>45408</v>
      </c>
      <c r="I28" s="50"/>
      <c r="J28" s="59"/>
      <c r="K28" s="143" t="str" cm="1">
        <f t="array" ref="K28">IFERROR(IF(ISBLANK(J28), "",INDEX(Images!$G:$G, AO28)), "")</f>
        <v/>
      </c>
      <c r="L28" s="120"/>
      <c r="M28" s="144" t="str" cm="1">
        <f t="array" ref="M28">IFERROR(INDEX(Images!$B:$B, AN28), "")</f>
        <v/>
      </c>
      <c r="N28" s="52"/>
      <c r="O28" s="69"/>
      <c r="P28" s="53"/>
      <c r="Q28" s="53"/>
      <c r="R28" s="53"/>
      <c r="S28" s="54"/>
      <c r="T28" s="54"/>
      <c r="U28" s="159" t="str" cm="1">
        <f t="array" ref="U28">IFERROR(IF(ISBLANK(T28), "", INDEX(Images!$D:$D, T28+1)), "")</f>
        <v/>
      </c>
      <c r="V28" s="51"/>
      <c r="W28" s="160"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12">
        <f t="shared" si="0"/>
        <v>7</v>
      </c>
      <c r="H29" s="41">
        <f>DATE('Year &amp; Tolerances'!F$1,4,Wertebereiche!L28)</f>
        <v>45409</v>
      </c>
      <c r="I29" s="42"/>
      <c r="J29" s="43"/>
      <c r="K29" s="145" t="str" cm="1">
        <f t="array" ref="K29">IFERROR(IF(ISBLANK(J29), "",INDEX(Images!$G:$G, AO29)), "")</f>
        <v/>
      </c>
      <c r="L29" s="118"/>
      <c r="M29" s="147" t="str" cm="1">
        <f t="array" ref="M29">IFERROR(INDEX(Images!$B:$B, AN29), "")</f>
        <v/>
      </c>
      <c r="N29" s="46"/>
      <c r="O29" s="68"/>
      <c r="P29" s="44"/>
      <c r="Q29" s="44"/>
      <c r="R29" s="44"/>
      <c r="S29" s="45"/>
      <c r="T29" s="45"/>
      <c r="U29" s="149" t="str" cm="1">
        <f t="array" ref="U29">IFERROR(IF(ISBLANK(T29), "", INDEX(Images!$D:$D, T29+1)), "")</f>
        <v/>
      </c>
      <c r="V29" s="57"/>
      <c r="W29" s="150"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50">
        <f t="shared" si="0"/>
        <v>1</v>
      </c>
      <c r="H30" s="49">
        <f>DATE('Year &amp; Tolerances'!F$1,4,Wertebereiche!L29)</f>
        <v>45410</v>
      </c>
      <c r="I30" s="50"/>
      <c r="J30" s="59"/>
      <c r="K30" s="143" t="str" cm="1">
        <f t="array" ref="K30">IFERROR(IF(ISBLANK(J30), "",INDEX(Images!$G:$G, AO30)), "")</f>
        <v/>
      </c>
      <c r="L30" s="120"/>
      <c r="M30" s="144" t="str" cm="1">
        <f t="array" ref="M30">IFERROR(INDEX(Images!$B:$B, AN30), "")</f>
        <v/>
      </c>
      <c r="N30" s="52"/>
      <c r="O30" s="69"/>
      <c r="P30" s="53"/>
      <c r="Q30" s="53"/>
      <c r="R30" s="53"/>
      <c r="S30" s="54"/>
      <c r="T30" s="54"/>
      <c r="U30" s="159" t="str" cm="1">
        <f t="array" ref="U30">IFERROR(IF(ISBLANK(T30), "", INDEX(Images!$D:$D, T30+1)), "")</f>
        <v/>
      </c>
      <c r="V30" s="51"/>
      <c r="W30" s="160"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12">
        <f t="shared" si="0"/>
        <v>2</v>
      </c>
      <c r="H31" s="41">
        <f>DATE('Year &amp; Tolerances'!F$1,4,Wertebereiche!L30)</f>
        <v>45411</v>
      </c>
      <c r="I31" s="42"/>
      <c r="J31" s="43"/>
      <c r="K31" s="145" t="str" cm="1">
        <f t="array" ref="K31">IFERROR(IF(ISBLANK(J31), "",INDEX(Images!$G:$G, AO31)), "")</f>
        <v/>
      </c>
      <c r="L31" s="118"/>
      <c r="M31" s="147" t="str" cm="1">
        <f t="array" ref="M31">IFERROR(INDEX(Images!$B:$B, AN31), "")</f>
        <v/>
      </c>
      <c r="N31" s="46"/>
      <c r="O31" s="68"/>
      <c r="P31" s="44"/>
      <c r="Q31" s="44"/>
      <c r="R31" s="44"/>
      <c r="S31" s="45"/>
      <c r="T31" s="45"/>
      <c r="U31" s="149" t="str" cm="1">
        <f t="array" ref="U31">IFERROR(IF(ISBLANK(T31), "", INDEX(Images!$D:$D, T31+1)), "")</f>
        <v/>
      </c>
      <c r="V31" s="43"/>
      <c r="W31" s="150"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50">
        <f t="shared" si="0"/>
        <v>3</v>
      </c>
      <c r="H32" s="49">
        <f>DATE('Year &amp; Tolerances'!F$1,4,Wertebereiche!L31)</f>
        <v>45412</v>
      </c>
      <c r="I32" s="50"/>
      <c r="J32" s="59"/>
      <c r="K32" s="143" t="str" cm="1">
        <f t="array" ref="K32">IFERROR(IF(ISBLANK(J32), "",INDEX(Images!$G:$G, AO32)), "")</f>
        <v/>
      </c>
      <c r="L32" s="120"/>
      <c r="M32" s="144" t="str" cm="1">
        <f t="array" ref="M32">IFERROR(INDEX(Images!$B:$B, AN32), "")</f>
        <v/>
      </c>
      <c r="N32" s="52"/>
      <c r="O32" s="69"/>
      <c r="P32" s="53"/>
      <c r="Q32" s="53"/>
      <c r="R32" s="53"/>
      <c r="S32" s="59"/>
      <c r="T32" s="59"/>
      <c r="U32" s="159" t="str" cm="1">
        <f t="array" ref="U32">IFERROR(IF(ISBLANK(T32), "", INDEX(Images!$D:$D, T32+1)), "")</f>
        <v/>
      </c>
      <c r="V32" s="51"/>
      <c r="W32" s="160"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31" ht="30" customHeight="1" x14ac:dyDescent="0.65">
      <c r="C33" s="27"/>
      <c r="D33" s="27"/>
      <c r="G33" s="65"/>
      <c r="I33" s="29"/>
      <c r="J33" s="29"/>
      <c r="K33" s="29"/>
      <c r="L33" s="29"/>
      <c r="M33" s="29"/>
      <c r="N33" s="29"/>
      <c r="O33" s="62"/>
      <c r="P33" s="100"/>
      <c r="Q33" s="62"/>
      <c r="R33" s="62"/>
      <c r="S33" s="62"/>
      <c r="T33" s="62"/>
      <c r="U33" s="62"/>
      <c r="AA33" s="19" t="s">
        <v>51</v>
      </c>
      <c r="AB33" s="19" t="e" cm="1">
        <f t="array" ref="AB33">ROUND(AVERAGE(IF(ISERROR(AB3:AB32), "", AB3:AB32)), 1)</f>
        <v>#DIV/0!</v>
      </c>
      <c r="AC33" s="19">
        <f>SUM(AC3:AC32)</f>
        <v>0</v>
      </c>
      <c r="AE33" s="19" t="str" cm="1">
        <f t="array" ref="AE33">IFERROR(ROUND(AVERAGE(IF(ISERROR(AE3:AE32), "", AE3:AE32)), 0),"-")</f>
        <v>-</v>
      </c>
    </row>
    <row r="34" spans="3:31" ht="30" customHeight="1" x14ac:dyDescent="0.65">
      <c r="C34" s="27"/>
      <c r="D34" s="27"/>
    </row>
    <row r="35" spans="3:31" ht="30" customHeight="1" x14ac:dyDescent="0.65">
      <c r="C35" s="27"/>
      <c r="D35" s="27"/>
    </row>
    <row r="36" spans="3:31" ht="30" customHeight="1" x14ac:dyDescent="0.65">
      <c r="C36" s="27"/>
      <c r="D36" s="27"/>
    </row>
    <row r="37" spans="3:31" ht="30" customHeight="1" x14ac:dyDescent="0.65">
      <c r="C37" s="27"/>
      <c r="D37" s="27"/>
      <c r="H37" s="64"/>
    </row>
    <row r="38" spans="3:31" ht="30" customHeight="1" x14ac:dyDescent="0.65">
      <c r="C38" s="27"/>
      <c r="D38" s="27"/>
      <c r="G38" s="65"/>
      <c r="H38" s="65"/>
      <c r="I38" s="29"/>
    </row>
    <row r="39" spans="3:31" ht="20.100000000000001" customHeight="1" x14ac:dyDescent="0.65">
      <c r="C39" s="27"/>
      <c r="D39" s="27"/>
    </row>
    <row r="40" spans="3:31" ht="20.100000000000001" customHeight="1" x14ac:dyDescent="0.65">
      <c r="C40" s="27"/>
      <c r="D40" s="27"/>
    </row>
    <row r="41" spans="3:31" ht="20.100000000000001" customHeight="1" x14ac:dyDescent="0.65">
      <c r="C41" s="27"/>
      <c r="D41" s="27"/>
    </row>
    <row r="42" spans="3:31" ht="20.100000000000001" customHeight="1" x14ac:dyDescent="0.65">
      <c r="C42" s="27"/>
      <c r="D42" s="27"/>
    </row>
    <row r="43" spans="3:31" ht="20.100000000000001" customHeight="1" x14ac:dyDescent="0.65">
      <c r="C43" s="27"/>
      <c r="D43" s="27"/>
    </row>
    <row r="44" spans="3:31" ht="20.100000000000001" customHeight="1" x14ac:dyDescent="0.65">
      <c r="C44" s="27"/>
      <c r="D44" s="27"/>
    </row>
    <row r="45" spans="3:31" ht="20.100000000000001" customHeight="1" x14ac:dyDescent="0.65">
      <c r="C45" s="27"/>
      <c r="D45" s="27"/>
      <c r="G45" s="76"/>
      <c r="H45" s="76"/>
      <c r="I45" s="76"/>
      <c r="J45" s="76"/>
      <c r="K45" s="76"/>
      <c r="L45" s="66"/>
    </row>
    <row r="46" spans="3:31" ht="30" customHeight="1" x14ac:dyDescent="0.65">
      <c r="C46" s="27"/>
      <c r="D46" s="27"/>
      <c r="G46" s="37" t="str">
        <f>Wertebereiche!P7</f>
        <v>Average physical condition</v>
      </c>
      <c r="H46" s="37"/>
      <c r="I46" s="37"/>
      <c r="J46" s="37"/>
      <c r="K46" s="37"/>
      <c r="L46" s="58" t="str">
        <f>IFERROR(ROUND(IF(SUM(T3:T32)&gt;0,AVERAGE(T3:T32),""),0),"-")</f>
        <v>-</v>
      </c>
    </row>
    <row r="47" spans="3:31" ht="30" customHeight="1" x14ac:dyDescent="0.65">
      <c r="C47" s="27"/>
      <c r="D47" s="27"/>
      <c r="G47" s="37" t="str">
        <f>Wertebereiche!P8</f>
        <v>Average mental condition</v>
      </c>
      <c r="H47" s="37"/>
      <c r="I47" s="37"/>
      <c r="J47" s="37"/>
      <c r="K47" s="37"/>
      <c r="L47" s="58" t="str">
        <f>IFERROR(ROUND(IF(SUM(V3:V32)&gt;0,AVERAGE(V3:V32),"-"),0),"-")</f>
        <v>-</v>
      </c>
    </row>
    <row r="48" spans="3:31" ht="30" customHeight="1" x14ac:dyDescent="0.65">
      <c r="C48" s="27"/>
      <c r="D48" s="27"/>
      <c r="G48" s="65" t="str">
        <f>Wertebereiche!P12</f>
        <v>Average sleep duration per day in hours</v>
      </c>
      <c r="H48" s="65"/>
      <c r="I48" s="65"/>
      <c r="J48" s="65"/>
      <c r="K48" s="65"/>
      <c r="L48" s="29" t="str">
        <f>IFERROR(AF3, "-")</f>
        <v>-</v>
      </c>
    </row>
    <row r="49" spans="3:12" ht="30" customHeight="1" x14ac:dyDescent="0.65">
      <c r="C49" s="27"/>
      <c r="D49" s="27"/>
      <c r="G49" s="65" t="str">
        <f>Wertebereiche!P14</f>
        <v>Average number of stool per day</v>
      </c>
      <c r="H49" s="65"/>
      <c r="I49" s="65"/>
      <c r="J49" s="65"/>
      <c r="K49" s="65"/>
      <c r="L49" s="29" t="str">
        <f>IFERROR(AG3, "-")</f>
        <v>-</v>
      </c>
    </row>
    <row r="50" spans="3:12" ht="30" customHeight="1" x14ac:dyDescent="0.65">
      <c r="C50" s="27"/>
      <c r="D50" s="27"/>
      <c r="G50" s="65" t="str">
        <f>Wertebereiche!P16</f>
        <v>Number of FMT this month</v>
      </c>
      <c r="H50" s="65"/>
      <c r="I50" s="65"/>
      <c r="J50" s="65"/>
      <c r="L50" s="29">
        <f>COUNTIF(I3:I32,Wertebereiche!B2)</f>
        <v>0</v>
      </c>
    </row>
    <row r="51" spans="3:12" ht="30" customHeight="1" x14ac:dyDescent="0.65">
      <c r="C51" s="27"/>
      <c r="D51" s="27"/>
    </row>
    <row r="52" spans="3:12" ht="30" customHeight="1" x14ac:dyDescent="0.65">
      <c r="C52" s="27"/>
      <c r="D52" s="27"/>
    </row>
    <row r="53" spans="3:12" ht="30" customHeight="1" x14ac:dyDescent="0.65">
      <c r="C53" s="27"/>
      <c r="D53" s="27"/>
    </row>
    <row r="54" spans="3:12" ht="20.100000000000001"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sheetData>
  <sheetProtection algorithmName="SHA-512" hashValue="Gqb3ZxZmyAWS1PGYv6LaDiEffQWBEUqXD3TGLdTzf94mVxoRehB793jlq+pzSsDlpjtOT6mRg5HXbYSoCVfnnQ==" saltValue="2n+7cdqjquRoN+oX7/J3Vg==" spinCount="100000" sheet="1" objects="1" scenarios="1"/>
  <mergeCells count="12">
    <mergeCell ref="C20:E20"/>
    <mergeCell ref="B12:E13"/>
    <mergeCell ref="V1:W1"/>
    <mergeCell ref="B3:E3"/>
    <mergeCell ref="Z4:Z5"/>
    <mergeCell ref="Z7:Z8"/>
    <mergeCell ref="Z10:Z11"/>
    <mergeCell ref="B2:E2"/>
    <mergeCell ref="B1:E1"/>
    <mergeCell ref="J1:K1"/>
    <mergeCell ref="L1:M1"/>
    <mergeCell ref="T1:U1"/>
  </mergeCells>
  <conditionalFormatting sqref="B1 A1:A2 F1:XFD2 A3:XFD1048576">
    <cfRule type="expression" dxfId="15" priority="2">
      <formula>TRUE=$AQ$2</formula>
    </cfRule>
  </conditionalFormatting>
  <conditionalFormatting sqref="B2">
    <cfRule type="expression" dxfId="14"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2 M3:M32 U3:U32" xr:uid="{1D719E8A-CB89-4CA1-829F-40B780C6B81E}"/>
    <dataValidation allowBlank="1" showInputMessage="1" showErrorMessage="1" errorTitle="EIngabefehler" error="Bitte wähle einen Wert aus der Liste aus. Klicke dazu in die Zelle und anschließend auf den Pfeil neben der Zelle um die Liste zu öffnen." sqref="W3:W32" xr:uid="{0B6716F3-41E7-441E-B424-66B35F7EE2D6}"/>
    <dataValidation type="list" allowBlank="1" showInputMessage="1" showErrorMessage="1" sqref="I33" xr:uid="{D9723ACD-7292-47EB-A79D-F67AF024DFB1}">
      <formula1>"1,2,3,4,5,6,7,8,9,10,11,12,13,14,15,16,17,18,19,20,21,22,23,23,24,25,26,27,28,29,30,31,32,33,34,35,36,37,38,39,40,41,42,43,44,45,46,47,48,49,50"</formula1>
    </dataValidation>
  </dataValidations>
  <printOptions horizontalCentered="1"/>
  <pageMargins left="0.70866141732283505" right="0.70866141732283505" top="0.74803149606299202" bottom="0.74803149606299202" header="0.31496062992126" footer="0.31496062992126"/>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errorTitle="Input error" error="Please select a value from the list. To do this, click on the cell and then on the arrow next to the cell to open the list." xr:uid="{7E5479EE-14B7-4A11-B7F6-A03508D2652B}">
          <x14:formula1>
            <xm:f>Wertebereiche!$E$2:$E$12</xm:f>
          </x14:formula1>
          <xm:sqref>T3:T32 V3:V32</xm:sqref>
        </x14:dataValidation>
        <x14:dataValidation type="list" allowBlank="1" showInputMessage="1" showErrorMessage="1" errorTitle="Input error" error="Please select a value from the list. To do this, click on the cell and then on the arrow next to the cell to open the list." xr:uid="{20B8DB05-725D-4315-B1E5-35B9DC5861F0}">
          <x14:formula1>
            <xm:f>Wertebereiche!$D$2:$D$7</xm:f>
          </x14:formula1>
          <xm:sqref>P3:P32</xm:sqref>
        </x14:dataValidation>
        <x14:dataValidation type="list" allowBlank="1" showInputMessage="1" showErrorMessage="1" errorTitle="Input error" error="Please select a value from the list. To do this, click on the cell and then on the arrow next to the cell to open the list." xr:uid="{244D0A9C-1CF5-409D-89E3-EF272FC889A6}">
          <x14:formula1>
            <xm:f>Wertebereiche!$H$2:$H$7</xm:f>
          </x14:formula1>
          <xm:sqref>S3:S32</xm:sqref>
        </x14:dataValidation>
        <x14:dataValidation type="list" allowBlank="1" showInputMessage="1" showErrorMessage="1" errorTitle="Input error" error="Please select a value from the list. To do this, click on the cell and then on the arrow next to the cell to open the list." xr:uid="{6B65CACF-4031-4906-AEF7-0D196E025076}">
          <x14:formula1>
            <xm:f>Wertebereiche!$B$2:$B$3</xm:f>
          </x14:formula1>
          <xm:sqref>I3:I32</xm:sqref>
        </x14:dataValidation>
        <x14:dataValidation type="list" allowBlank="1" showInputMessage="1" showErrorMessage="1" errorTitle="Input error" error="Please select a value from the list. To do this, click on the cell and then on the arrow next to the cell to open the list." xr:uid="{E2ECEBDB-6A63-493A-A069-50655804EDF3}">
          <x14:formula1>
            <xm:f>Wertebereiche!$G$2:$G$5</xm:f>
          </x14:formula1>
          <xm:sqref>R3:R32</xm:sqref>
        </x14:dataValidation>
        <x14:dataValidation type="list" allowBlank="1" showInputMessage="1" showErrorMessage="1" errorTitle="Input error" error="Please select a value from the list. To do this, click on the cell and then on the arrow next to the cell to open the list." xr:uid="{AD77B771-673A-4886-AD3F-A36A4A55B7F1}">
          <x14:formula1>
            <xm:f>Wertebereiche!$C$2:$C$23</xm:f>
          </x14:formula1>
          <xm:sqref>N3:N32</xm:sqref>
        </x14:dataValidation>
        <x14:dataValidation type="list" allowBlank="1" showInputMessage="1" showErrorMessage="1" errorTitle="Input error" error="Please select a value from the list. To do this, click on the cell and then on the arrow next to the cell to open the list." xr:uid="{F942F6A7-2C38-44C1-AA37-6E825DD931CE}">
          <x14:formula1>
            <xm:f>Images!$A$2:$A$9</xm:f>
          </x14:formula1>
          <xm:sqref>L3:L32</xm:sqref>
        </x14:dataValidation>
        <x14:dataValidation type="list" allowBlank="1" showInputMessage="1" showErrorMessage="1" errorTitle="Input error" error="Please select a value from the list. To do this, click on the cell and then on the arrow next to the cell to open the list." xr:uid="{90CB22C8-4A90-44D4-B218-3FA8857F4584}">
          <x14:formula1>
            <xm:f>Images!$F$2:$F$17</xm:f>
          </x14:formula1>
          <xm:sqref>J3:J32</xm:sqref>
        </x14:dataValidation>
        <x14:dataValidation type="list" allowBlank="1" showInputMessage="1" showErrorMessage="1" errorTitle="Input error" error="Please select a value from the list. To do this, click on the cell and then on the arrow next to the cell to open the list." xr:uid="{F18F2098-4FFC-4B7A-9DC0-241D152CE4D6}">
          <x14:formula1>
            <xm:f>Wertebereiche!$F$2:$F$28</xm:f>
          </x14:formula1>
          <xm:sqref>Q3:Q32</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18</vt:i4>
      </vt:variant>
    </vt:vector>
  </HeadingPairs>
  <TitlesOfParts>
    <vt:vector size="39" baseType="lpstr">
      <vt:lpstr>Hello</vt:lpstr>
      <vt:lpstr>Users Guide</vt:lpstr>
      <vt:lpstr>Year &amp; Tolerances</vt:lpstr>
      <vt:lpstr>Intake Schedule</vt:lpstr>
      <vt:lpstr>Release Notes</vt:lpstr>
      <vt:lpstr>Jan</vt:lpstr>
      <vt:lpstr>Feb</vt:lpstr>
      <vt:lpstr>Mar</vt:lpstr>
      <vt:lpstr>Apr</vt:lpstr>
      <vt:lpstr>May</vt:lpstr>
      <vt:lpstr>Jun</vt:lpstr>
      <vt:lpstr>Jul</vt:lpstr>
      <vt:lpstr>Aug</vt:lpstr>
      <vt:lpstr>Sep</vt:lpstr>
      <vt:lpstr>Oct</vt:lpstr>
      <vt:lpstr>Nov</vt:lpstr>
      <vt:lpstr>Dec</vt:lpstr>
      <vt:lpstr>Annual Stats</vt:lpstr>
      <vt:lpstr>Legal Notice</vt:lpstr>
      <vt:lpstr>Wertebereiche</vt:lpstr>
      <vt:lpstr>Images</vt:lpstr>
      <vt:lpstr>'Annual Stats'!Druckbereich</vt:lpstr>
      <vt:lpstr>Apr!Druckbereich</vt:lpstr>
      <vt:lpstr>Aug!Druckbereich</vt:lpstr>
      <vt:lpstr>Dec!Druckbereich</vt:lpstr>
      <vt:lpstr>Feb!Druckbereich</vt:lpstr>
      <vt:lpstr>'Intake Schedule'!Druckbereich</vt:lpstr>
      <vt:lpstr>Jan!Druckbereich</vt:lpstr>
      <vt:lpstr>Jul!Druckbereich</vt:lpstr>
      <vt:lpstr>Jun!Druckbereich</vt:lpstr>
      <vt:lpstr>Mar!Druckbereich</vt:lpstr>
      <vt:lpstr>May!Druckbereich</vt:lpstr>
      <vt:lpstr>Nov!Druckbereich</vt:lpstr>
      <vt:lpstr>Oct!Druckbereich</vt:lpstr>
      <vt:lpstr>Sep!Druckbereich</vt:lpstr>
      <vt:lpstr>'Users Guide'!Druckbereich</vt:lpstr>
      <vt:lpstr>'Year &amp; Tolerances'!Druckbereich</vt:lpstr>
      <vt:lpstr>'Intake Schedule'!Drucktitel</vt:lpstr>
      <vt:lpstr>'Year &amp; Tolerances'!Drucktitel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Sebastian Knaak</dc:creator>
  <cp:keywords/>
  <dc:description/>
  <cp:lastModifiedBy>Sebastian Knaak</cp:lastModifiedBy>
  <cp:revision/>
  <cp:lastPrinted>2024-05-11T13:32:36Z</cp:lastPrinted>
  <dcterms:created xsi:type="dcterms:W3CDTF">2006-09-16T00:00:00Z</dcterms:created>
  <dcterms:modified xsi:type="dcterms:W3CDTF">2024-08-20T08:17:49Z</dcterms:modified>
  <cp:category/>
  <cp:contentStatus/>
</cp:coreProperties>
</file>